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UBERLÂNDIA\Projeto Agro - Camaru\"/>
    </mc:Choice>
  </mc:AlternateContent>
  <bookViews>
    <workbookView xWindow="0" yWindow="0" windowWidth="20490" windowHeight="6195" firstSheet="1" activeTab="1"/>
  </bookViews>
  <sheets>
    <sheet name="CAMARU 2023" sheetId="3" state="hidden" r:id="rId1"/>
    <sheet name="PRECIFICAÇÃO" sheetId="6" r:id="rId2"/>
    <sheet name="CRONOGRAMA" sheetId="4" state="hidden" r:id="rId3"/>
    <sheet name="Dados" sheetId="5" r:id="rId4"/>
  </sheets>
  <externalReferences>
    <externalReference r:id="rId5"/>
  </externalReferences>
  <definedNames>
    <definedName name="FATOR">[1]Dados!$D$4:$E$11</definedName>
    <definedName name="PROGRAMA">[1]Dados!$A$4:$B$13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6" l="1"/>
  <c r="Q16" i="4" l="1"/>
  <c r="Q15" i="4"/>
  <c r="Q14" i="4"/>
  <c r="Q13" i="4"/>
  <c r="E23" i="6"/>
  <c r="G23" i="6" s="1"/>
  <c r="E22" i="6"/>
  <c r="G22" i="6" s="1"/>
  <c r="E21" i="6"/>
  <c r="G21" i="6" s="1"/>
  <c r="E20" i="6"/>
  <c r="G20" i="6" s="1"/>
  <c r="F13" i="6" l="1"/>
  <c r="G13" i="6" s="1"/>
  <c r="I13" i="6" s="1"/>
  <c r="E14" i="6"/>
  <c r="F14" i="6" s="1"/>
  <c r="E15" i="6"/>
  <c r="F15" i="6" s="1"/>
  <c r="F10" i="6"/>
  <c r="G10" i="6" s="1"/>
  <c r="I10" i="6" s="1"/>
  <c r="F11" i="6"/>
  <c r="G11" i="6" s="1"/>
  <c r="I11" i="6" s="1"/>
  <c r="F12" i="6"/>
  <c r="G12" i="6" s="1"/>
  <c r="I12" i="6" s="1"/>
  <c r="F9" i="6"/>
  <c r="G9" i="6" s="1"/>
  <c r="I9" i="6" s="1"/>
  <c r="F8" i="6"/>
  <c r="G8" i="6" s="1"/>
  <c r="E6" i="5"/>
  <c r="G14" i="6" l="1"/>
  <c r="G16" i="6" s="1"/>
  <c r="G15" i="6"/>
  <c r="I15" i="6" s="1"/>
  <c r="G24" i="6"/>
  <c r="I8" i="6"/>
  <c r="E24" i="6"/>
  <c r="F26" i="6" l="1"/>
  <c r="I14" i="6"/>
  <c r="I16" i="6" s="1"/>
  <c r="F28" i="6" l="1"/>
  <c r="F29" i="6"/>
  <c r="Q12" i="4"/>
  <c r="Q11" i="4"/>
  <c r="Q10" i="4"/>
  <c r="Q6" i="4"/>
  <c r="Q7" i="4"/>
  <c r="Q8" i="4"/>
  <c r="Q9" i="4"/>
  <c r="Q5" i="4"/>
  <c r="F14" i="3" l="1"/>
  <c r="C59" i="3" l="1"/>
  <c r="F51" i="3" s="1"/>
  <c r="M43" i="3"/>
  <c r="E58" i="3" l="1"/>
  <c r="G58" i="3" s="1"/>
  <c r="E57" i="3"/>
  <c r="G57" i="3" s="1"/>
  <c r="E59" i="3" l="1"/>
  <c r="G56" i="3"/>
  <c r="G59" i="3" s="1"/>
  <c r="H13" i="3"/>
  <c r="H5" i="3"/>
  <c r="I13" i="3" l="1"/>
  <c r="H12" i="3"/>
  <c r="I12" i="3" s="1"/>
  <c r="K12" i="3" s="1"/>
  <c r="H6" i="3"/>
  <c r="H7" i="3"/>
  <c r="H8" i="3"/>
  <c r="I8" i="3" s="1"/>
  <c r="K8" i="3" s="1"/>
  <c r="H9" i="3"/>
  <c r="I9" i="3" s="1"/>
  <c r="K9" i="3" s="1"/>
  <c r="H10" i="3"/>
  <c r="I10" i="3" s="1"/>
  <c r="K10" i="3" s="1"/>
  <c r="H11" i="3"/>
  <c r="I11" i="3" s="1"/>
  <c r="K11" i="3" s="1"/>
  <c r="M44" i="3"/>
  <c r="M45" i="3"/>
  <c r="M46" i="3"/>
  <c r="M47" i="3"/>
  <c r="M48" i="3"/>
  <c r="M49" i="3"/>
  <c r="I7" i="3" l="1"/>
  <c r="K13" i="3" l="1"/>
  <c r="I6" i="3" l="1"/>
  <c r="K6" i="3" s="1"/>
  <c r="K7" i="3" l="1"/>
  <c r="J14" i="3"/>
  <c r="F35" i="3" l="1"/>
  <c r="F37" i="3" s="1"/>
  <c r="K30" i="3"/>
  <c r="K28" i="3"/>
  <c r="I28" i="3"/>
  <c r="F28" i="3"/>
  <c r="K22" i="3"/>
  <c r="I22" i="3"/>
  <c r="F22" i="3"/>
  <c r="I5" i="3" l="1"/>
  <c r="I14" i="3" s="1"/>
  <c r="F32" i="3" l="1"/>
  <c r="K5" i="3"/>
  <c r="K14" i="3" s="1"/>
  <c r="F33" i="3" l="1"/>
  <c r="E33" i="3" s="1"/>
  <c r="F34" i="3" l="1"/>
  <c r="F38" i="3" s="1"/>
  <c r="F39" i="3" s="1"/>
</calcChain>
</file>

<file path=xl/sharedStrings.xml><?xml version="1.0" encoding="utf-8"?>
<sst xmlns="http://schemas.openxmlformats.org/spreadsheetml/2006/main" count="270" uniqueCount="167">
  <si>
    <t>HORÁRIO</t>
  </si>
  <si>
    <t>ENTREGA</t>
  </si>
  <si>
    <t>PERÍODO</t>
  </si>
  <si>
    <t>QT. DIA</t>
  </si>
  <si>
    <t>T. INSER.</t>
  </si>
  <si>
    <t>VALOR 30"</t>
  </si>
  <si>
    <t>PROGRAMA</t>
  </si>
  <si>
    <t>VALOR TOTAL</t>
  </si>
  <si>
    <t>DESC.</t>
  </si>
  <si>
    <t>CUSTO C/DESC</t>
  </si>
  <si>
    <t>TV PARANAÍBA</t>
  </si>
  <si>
    <t>VALOR ENTREGA</t>
  </si>
  <si>
    <t>CUSTO PRODUÇÃO</t>
  </si>
  <si>
    <t>TOTAL INSERÇÃO</t>
  </si>
  <si>
    <t>PARANAÍBA FM</t>
  </si>
  <si>
    <t>PORTAL P10</t>
  </si>
  <si>
    <t>VALOR TOTAL TV</t>
  </si>
  <si>
    <t>VALOR TOTAL FM</t>
  </si>
  <si>
    <t>VALOR TOTAL P10</t>
  </si>
  <si>
    <t>PRODUÇÃO BRINDES</t>
  </si>
  <si>
    <t>caixas</t>
  </si>
  <si>
    <t>camisetas</t>
  </si>
  <si>
    <t>impressos</t>
  </si>
  <si>
    <t>CUSTO TOTAL BRINDES</t>
  </si>
  <si>
    <t>VALOR BRUTO TOTAL</t>
  </si>
  <si>
    <t>DESCONTO MÉDIO GERAL</t>
  </si>
  <si>
    <t>VALOR LÍQUIDO DA COTA (SEM PRODUÇÃO)</t>
  </si>
  <si>
    <t>CUSTO TOTAL DE PRODUÇÃO</t>
  </si>
  <si>
    <t>DESCONTO CUSTO DE PRODUÇÃO</t>
  </si>
  <si>
    <t>VALOR DA COTA PARA O PLANO COMERCIAL COM DESCONTO</t>
  </si>
  <si>
    <t>TOTAL</t>
  </si>
  <si>
    <t>5"</t>
  </si>
  <si>
    <t>ROT IND</t>
  </si>
  <si>
    <t>-</t>
  </si>
  <si>
    <t>MT</t>
  </si>
  <si>
    <t>sexta</t>
  </si>
  <si>
    <t>sábado</t>
  </si>
  <si>
    <t>domingo</t>
  </si>
  <si>
    <t xml:space="preserve">Manhã Total </t>
  </si>
  <si>
    <t>A Hora da Venenosa</t>
  </si>
  <si>
    <t>Cidade Alerta</t>
  </si>
  <si>
    <t>Shop Car Show</t>
  </si>
  <si>
    <t>Balanço Geral Sábado</t>
  </si>
  <si>
    <t>Balanço Geral Manhã</t>
  </si>
  <si>
    <t xml:space="preserve">Balanço Geral </t>
  </si>
  <si>
    <t xml:space="preserve">MINUTO CAMARU </t>
  </si>
  <si>
    <t>BOLETIM JP</t>
  </si>
  <si>
    <t>Quadro Manhã Total</t>
  </si>
  <si>
    <t>Quadro Balanço Geral Manhã</t>
  </si>
  <si>
    <t>Quadro Balanço Geral Tarde</t>
  </si>
  <si>
    <t>Quadro A Hora da Venenosa</t>
  </si>
  <si>
    <t>Quadro Cidade Alerta</t>
  </si>
  <si>
    <t>Boletim JP</t>
  </si>
  <si>
    <t>AHV</t>
  </si>
  <si>
    <t>JP</t>
  </si>
  <si>
    <t>Minuto Camaru 5"</t>
  </si>
  <si>
    <t>Quadro Balanço Geral Ed. Sáb</t>
  </si>
  <si>
    <t>Quadro Shop Car Show</t>
  </si>
  <si>
    <t>BAUS</t>
  </si>
  <si>
    <t>BAUB</t>
  </si>
  <si>
    <t>BMUB</t>
  </si>
  <si>
    <t>CAMG</t>
  </si>
  <si>
    <t>SCAR</t>
  </si>
  <si>
    <t>QUADRO</t>
  </si>
  <si>
    <t>FEIRAS 2023</t>
  </si>
  <si>
    <t>FEIRA</t>
  </si>
  <si>
    <t xml:space="preserve">PERÍODO </t>
  </si>
  <si>
    <t>ExpoZebu</t>
  </si>
  <si>
    <t>29/04 a 07/05</t>
  </si>
  <si>
    <t xml:space="preserve">Fenamilho </t>
  </si>
  <si>
    <t xml:space="preserve">Camaru </t>
  </si>
  <si>
    <t>PRODUTO</t>
  </si>
  <si>
    <t>QTD</t>
  </si>
  <si>
    <t>VALOR UNITÁTIO</t>
  </si>
  <si>
    <t>DESCONTO</t>
  </si>
  <si>
    <t>VALOR FINAL</t>
  </si>
  <si>
    <t>Story Perfil  TV Paranaíba</t>
  </si>
  <si>
    <t>24 horas</t>
  </si>
  <si>
    <t xml:space="preserve">Pacote Estilo 2 - TV Paranaíba </t>
  </si>
  <si>
    <t xml:space="preserve">DIGITAL - TV Paranaíba </t>
  </si>
  <si>
    <t>Feed Perfil TV Paranaíba</t>
  </si>
  <si>
    <t xml:space="preserve">No período </t>
  </si>
  <si>
    <t>1 Sequência Stories (IG/FB)
1 Dark Post Instagram
1 Dark Post Facebook</t>
  </si>
  <si>
    <t>PATROCÍNIO BAHAMAS AGRO - CAMARU 2023</t>
  </si>
  <si>
    <t xml:space="preserve">Total Inserções </t>
  </si>
  <si>
    <t>19/05 até 28/05</t>
  </si>
  <si>
    <t>quarta</t>
  </si>
  <si>
    <t xml:space="preserve">quinta </t>
  </si>
  <si>
    <t xml:space="preserve">sexta </t>
  </si>
  <si>
    <t xml:space="preserve">sabado </t>
  </si>
  <si>
    <t>segunda</t>
  </si>
  <si>
    <t>terça</t>
  </si>
  <si>
    <t>quinta</t>
  </si>
  <si>
    <t>3 POR DIA  - 33 INSERÇÕES</t>
  </si>
  <si>
    <t>1 POR DIA  - 08 INSERÇÕES</t>
  </si>
  <si>
    <t>30/08 a 09/09</t>
  </si>
  <si>
    <t>Seg</t>
  </si>
  <si>
    <t>Ter</t>
  </si>
  <si>
    <t>Qua</t>
  </si>
  <si>
    <t>Qui</t>
  </si>
  <si>
    <t>Sex</t>
  </si>
  <si>
    <t>Sáb</t>
  </si>
  <si>
    <t>Dom</t>
  </si>
  <si>
    <t xml:space="preserve">AGOSTO </t>
  </si>
  <si>
    <t xml:space="preserve">SETEMBRO </t>
  </si>
  <si>
    <t xml:space="preserve">PROGRAMA </t>
  </si>
  <si>
    <t xml:space="preserve">ENTREGA </t>
  </si>
  <si>
    <t>5''</t>
  </si>
  <si>
    <t>QUANT.</t>
  </si>
  <si>
    <t xml:space="preserve">QUADRO A HORA DA VENENOSA </t>
  </si>
  <si>
    <t xml:space="preserve">QUADRO BALANÇO GERAL ED. SÁBADO </t>
  </si>
  <si>
    <t xml:space="preserve">BOLETIM JP - CAMARU </t>
  </si>
  <si>
    <t xml:space="preserve">COBERTURA TV </t>
  </si>
  <si>
    <t>COMERCIAL 30"</t>
  </si>
  <si>
    <t>FATOR</t>
  </si>
  <si>
    <t>VALOR UNITÁRIO
DA ENTREGA</t>
  </si>
  <si>
    <t>NOME</t>
  </si>
  <si>
    <t>30"</t>
  </si>
  <si>
    <t>ENTREGAS</t>
  </si>
  <si>
    <t>FATOR CONVERSÃO</t>
  </si>
  <si>
    <t>ROTATIVO INDETERMINADO</t>
  </si>
  <si>
    <t>VINHETA 5" (COM)</t>
  </si>
  <si>
    <t>BALANÇO GERAL MANHÃ</t>
  </si>
  <si>
    <t>VINHETA 5" (ROT IND)</t>
  </si>
  <si>
    <t>MANHÃ TOTAL</t>
  </si>
  <si>
    <t>CITAÇÃO 5"</t>
  </si>
  <si>
    <t>* MULTIPLICA 1,5 POR USAR O VALOR DE MERCHAN DE 30"</t>
  </si>
  <si>
    <t xml:space="preserve">BALANÇO GERAL </t>
  </si>
  <si>
    <t>INSERT 10"</t>
  </si>
  <si>
    <t>A HORA DA VENENOSA</t>
  </si>
  <si>
    <t>MERCHAN 30"</t>
  </si>
  <si>
    <t>CIDADE ALERTA MINAS</t>
  </si>
  <si>
    <t>MERCHAN 60"</t>
  </si>
  <si>
    <t>JORNAL PARANAÍBA</t>
  </si>
  <si>
    <t>COMERCIAL 15"</t>
  </si>
  <si>
    <t>SHOP CAR SHOW</t>
  </si>
  <si>
    <t>BALANÇO GERAL SÁBADO</t>
  </si>
  <si>
    <t>POLÍTICA CUZADA</t>
  </si>
  <si>
    <t xml:space="preserve">MANHÃ TOTAL </t>
  </si>
  <si>
    <t>BALANÇO GERAL TARDE</t>
  </si>
  <si>
    <t>PERFIL</t>
  </si>
  <si>
    <t>VALOR UNITÁRIO</t>
  </si>
  <si>
    <t xml:space="preserve">VALOR TOTAL </t>
  </si>
  <si>
    <t>PERÍODO DE EXIBIÇÃO: MENSAL</t>
  </si>
  <si>
    <t>COBERTURA - CAMARU 2023</t>
  </si>
  <si>
    <t xml:space="preserve">QUADRO SHOP CAR SHOW </t>
  </si>
  <si>
    <t xml:space="preserve">PLANO DE COBERTURA - TV PARANAIBA </t>
  </si>
  <si>
    <t>PLANO DE COBERTURA - DIGITAL</t>
  </si>
  <si>
    <t xml:space="preserve"> </t>
  </si>
  <si>
    <t xml:space="preserve">TABELA DE PREÇOS: AGOSTO/SETEMBRO  </t>
  </si>
  <si>
    <t>PACOTE 2
1 Sequência Stories (IG/FB)
1 Dark Post Instagram
1 Dark Post Facebook</t>
  </si>
  <si>
    <t xml:space="preserve">PARANAÍBA FM </t>
  </si>
  <si>
    <t xml:space="preserve">POST STORY - COBERTURA </t>
  </si>
  <si>
    <t xml:space="preserve">POST FEED - COBERTURA </t>
  </si>
  <si>
    <t xml:space="preserve">TV PARANAÍBA </t>
  </si>
  <si>
    <t>PACOTE 2 - CHAMANDO PARA COBERTURA NA TV 
1 Sequência Stories (IG/FB)
1 Dark Post Instagram
1 Dark Post Facebook</t>
  </si>
  <si>
    <t>POST FEED - Inserção de marca do patrocinador no conteúdo de cobertura do evento</t>
  </si>
  <si>
    <t xml:space="preserve">COBERTURA DIGITAL </t>
  </si>
  <si>
    <t>PACOTE 2 - CHAMANDO PARA COBERTURA  NAS REDES SOCIAIS DA RÁDIO 
1 Sequência Stories (IG/FB)
1 Dark Post Instagram
1 Dark Post Facebook</t>
  </si>
  <si>
    <t>POST STORIES -Inserção de marca do patrocinador no conteúdo de cobertura do evento</t>
  </si>
  <si>
    <t>ATUALIZADO DIA 06/02/2024</t>
  </si>
  <si>
    <t>PROJETO: CAMARU 2024</t>
  </si>
  <si>
    <t>DATA DA PROPOSTA: 06/02/2024</t>
  </si>
  <si>
    <t>VALOR TOTAL MIDIA</t>
  </si>
  <si>
    <t xml:space="preserve">VALOR TOTAL ARENA </t>
  </si>
  <si>
    <t>VALOR TOTAL PLANO</t>
  </si>
  <si>
    <t xml:space="preserve">Obs.: Toda entrega/valoração que consta nesta planilha foi elaborada direto pela emissora local, sendo assim, caso haja alguma questão/dúvida/alteração, a mesma deverá ser consultada.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</si>
</sst>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.000"/>
    <numFmt numFmtId="166" formatCode="_-* #,##0.000_-;\-* #,##0.000_-;_-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sz val="8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sz val="14"/>
      <color theme="0"/>
      <name val="Century Gothic"/>
      <family val="2"/>
    </font>
    <font>
      <b/>
      <sz val="10"/>
      <color theme="1"/>
      <name val="Century Gothic"/>
      <family val="2"/>
    </font>
    <font>
      <b/>
      <sz val="9"/>
      <color theme="0"/>
      <name val="Century Gothic"/>
      <family val="2"/>
    </font>
    <font>
      <b/>
      <sz val="9"/>
      <color theme="1"/>
      <name val="Century Gothic"/>
      <family val="2"/>
    </font>
    <font>
      <b/>
      <sz val="16"/>
      <name val="Century Gothic"/>
      <family val="2"/>
    </font>
    <font>
      <b/>
      <sz val="9"/>
      <color theme="4" tint="-0.249977111117893"/>
      <name val="Century Gothic"/>
      <family val="2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9"/>
      <name val="Century Gothic"/>
      <family val="2"/>
    </font>
    <font>
      <sz val="8"/>
      <color theme="1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MS Sans Serif"/>
      <charset val="1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8"/>
      <color theme="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14" borderId="0" applyNumberFormat="0" applyBorder="0" applyAlignment="0" applyProtection="0"/>
    <xf numFmtId="0" fontId="18" fillId="15" borderId="38" applyNumberFormat="0" applyAlignment="0" applyProtection="0"/>
    <xf numFmtId="0" fontId="1" fillId="16" borderId="39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 applyAlignment="0">
      <alignment vertical="top" wrapText="1"/>
      <protection locked="0"/>
    </xf>
  </cellStyleXfs>
  <cellXfs count="21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1" applyFont="1" applyBorder="1" applyAlignment="1">
      <alignment horizontal="center"/>
    </xf>
    <xf numFmtId="164" fontId="0" fillId="0" borderId="1" xfId="1" applyFont="1" applyBorder="1"/>
    <xf numFmtId="0" fontId="0" fillId="0" borderId="9" xfId="0" applyBorder="1" applyAlignment="1">
      <alignment horizontal="center"/>
    </xf>
    <xf numFmtId="14" fontId="0" fillId="0" borderId="9" xfId="0" applyNumberFormat="1" applyBorder="1" applyAlignment="1">
      <alignment horizontal="center"/>
    </xf>
    <xf numFmtId="164" fontId="0" fillId="0" borderId="9" xfId="1" applyFont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5" borderId="4" xfId="0" applyFont="1" applyFill="1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9" fontId="0" fillId="2" borderId="23" xfId="2" applyFont="1" applyFill="1" applyBorder="1" applyAlignment="1">
      <alignment horizontal="center"/>
    </xf>
    <xf numFmtId="9" fontId="0" fillId="2" borderId="24" xfId="2" applyFont="1" applyFill="1" applyBorder="1" applyAlignment="1">
      <alignment horizontal="center"/>
    </xf>
    <xf numFmtId="9" fontId="0" fillId="2" borderId="25" xfId="2" applyFont="1" applyFill="1" applyBorder="1" applyAlignment="1">
      <alignment horizontal="center"/>
    </xf>
    <xf numFmtId="164" fontId="0" fillId="3" borderId="16" xfId="0" applyNumberFormat="1" applyFill="1" applyBorder="1"/>
    <xf numFmtId="164" fontId="0" fillId="3" borderId="17" xfId="0" applyNumberFormat="1" applyFill="1" applyBorder="1"/>
    <xf numFmtId="164" fontId="0" fillId="3" borderId="18" xfId="0" applyNumberFormat="1" applyFill="1" applyBorder="1"/>
    <xf numFmtId="164" fontId="0" fillId="6" borderId="20" xfId="0" applyNumberFormat="1" applyFill="1" applyBorder="1"/>
    <xf numFmtId="164" fontId="0" fillId="6" borderId="21" xfId="0" applyNumberFormat="1" applyFill="1" applyBorder="1"/>
    <xf numFmtId="164" fontId="0" fillId="6" borderId="22" xfId="0" applyNumberFormat="1" applyFill="1" applyBorder="1"/>
    <xf numFmtId="0" fontId="3" fillId="3" borderId="6" xfId="0" applyFont="1" applyFill="1" applyBorder="1" applyAlignment="1">
      <alignment horizontal="center"/>
    </xf>
    <xf numFmtId="164" fontId="3" fillId="3" borderId="19" xfId="1" applyFont="1" applyFill="1" applyBorder="1"/>
    <xf numFmtId="164" fontId="3" fillId="3" borderId="8" xfId="1" applyFont="1" applyFill="1" applyBorder="1"/>
    <xf numFmtId="9" fontId="3" fillId="2" borderId="2" xfId="2" applyFont="1" applyFill="1" applyBorder="1" applyAlignment="1">
      <alignment horizontal="center"/>
    </xf>
    <xf numFmtId="164" fontId="0" fillId="6" borderId="5" xfId="1" applyFont="1" applyFill="1" applyBorder="1"/>
    <xf numFmtId="164" fontId="0" fillId="6" borderId="19" xfId="1" applyFont="1" applyFill="1" applyBorder="1"/>
    <xf numFmtId="0" fontId="5" fillId="7" borderId="5" xfId="0" applyFont="1" applyFill="1" applyBorder="1" applyAlignment="1">
      <alignment horizontal="center"/>
    </xf>
    <xf numFmtId="164" fontId="0" fillId="6" borderId="2" xfId="0" applyNumberFormat="1" applyFill="1" applyBorder="1"/>
    <xf numFmtId="164" fontId="0" fillId="0" borderId="14" xfId="1" applyFont="1" applyBorder="1"/>
    <xf numFmtId="43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/>
    <xf numFmtId="0" fontId="14" fillId="4" borderId="4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4" fontId="7" fillId="0" borderId="9" xfId="1" applyFont="1" applyBorder="1" applyAlignment="1">
      <alignment horizontal="center"/>
    </xf>
    <xf numFmtId="10" fontId="7" fillId="2" borderId="24" xfId="2" applyNumberFormat="1" applyFont="1" applyFill="1" applyBorder="1" applyAlignment="1">
      <alignment horizontal="center"/>
    </xf>
    <xf numFmtId="10" fontId="14" fillId="2" borderId="2" xfId="2" applyNumberFormat="1" applyFont="1" applyFill="1" applyBorder="1" applyAlignment="1">
      <alignment horizontal="center"/>
    </xf>
    <xf numFmtId="164" fontId="14" fillId="7" borderId="32" xfId="1" applyFont="1" applyFill="1" applyBorder="1" applyAlignment="1"/>
    <xf numFmtId="9" fontId="7" fillId="7" borderId="33" xfId="2" applyFont="1" applyFill="1" applyBorder="1" applyAlignment="1">
      <alignment horizontal="right"/>
    </xf>
    <xf numFmtId="164" fontId="14" fillId="7" borderId="29" xfId="1" applyFont="1" applyFill="1" applyBorder="1" applyAlignment="1"/>
    <xf numFmtId="164" fontId="14" fillId="7" borderId="28" xfId="1" applyFont="1" applyFill="1" applyBorder="1" applyAlignment="1"/>
    <xf numFmtId="9" fontId="16" fillId="7" borderId="12" xfId="2" applyFont="1" applyFill="1" applyBorder="1" applyAlignment="1">
      <alignment horizontal="center"/>
    </xf>
    <xf numFmtId="9" fontId="7" fillId="7" borderId="20" xfId="2" applyFont="1" applyFill="1" applyBorder="1"/>
    <xf numFmtId="9" fontId="7" fillId="7" borderId="31" xfId="2" applyFont="1" applyFill="1" applyBorder="1"/>
    <xf numFmtId="164" fontId="14" fillId="7" borderId="36" xfId="1" applyFont="1" applyFill="1" applyBorder="1" applyAlignment="1"/>
    <xf numFmtId="164" fontId="14" fillId="7" borderId="34" xfId="1" applyFont="1" applyFill="1" applyBorder="1" applyAlignment="1"/>
    <xf numFmtId="164" fontId="14" fillId="7" borderId="35" xfId="1" applyFont="1" applyFill="1" applyBorder="1" applyAlignment="1"/>
    <xf numFmtId="9" fontId="16" fillId="7" borderId="15" xfId="2" applyFont="1" applyFill="1" applyBorder="1" applyAlignment="1">
      <alignment horizontal="center"/>
    </xf>
    <xf numFmtId="0" fontId="13" fillId="10" borderId="4" xfId="0" applyFont="1" applyFill="1" applyBorder="1"/>
    <xf numFmtId="164" fontId="7" fillId="9" borderId="16" xfId="0" applyNumberFormat="1" applyFont="1" applyFill="1" applyBorder="1"/>
    <xf numFmtId="0" fontId="14" fillId="12" borderId="6" xfId="0" applyFont="1" applyFill="1" applyBorder="1" applyAlignment="1">
      <alignment horizontal="center"/>
    </xf>
    <xf numFmtId="164" fontId="7" fillId="8" borderId="20" xfId="0" applyNumberFormat="1" applyFont="1" applyFill="1" applyBorder="1"/>
    <xf numFmtId="164" fontId="12" fillId="12" borderId="19" xfId="1" applyFont="1" applyFill="1" applyBorder="1"/>
    <xf numFmtId="164" fontId="12" fillId="8" borderId="8" xfId="1" applyFont="1" applyFill="1" applyBorder="1"/>
    <xf numFmtId="164" fontId="14" fillId="9" borderId="23" xfId="1" applyFont="1" applyFill="1" applyBorder="1"/>
    <xf numFmtId="164" fontId="7" fillId="9" borderId="24" xfId="1" applyFont="1" applyFill="1" applyBorder="1"/>
    <xf numFmtId="164" fontId="14" fillId="9" borderId="24" xfId="1" applyFont="1" applyFill="1" applyBorder="1"/>
    <xf numFmtId="164" fontId="7" fillId="9" borderId="30" xfId="1" applyFont="1" applyFill="1" applyBorder="1"/>
    <xf numFmtId="164" fontId="14" fillId="9" borderId="2" xfId="1" applyFont="1" applyFill="1" applyBorder="1"/>
    <xf numFmtId="164" fontId="4" fillId="11" borderId="0" xfId="1" applyFont="1" applyFill="1" applyBorder="1" applyAlignment="1"/>
    <xf numFmtId="9" fontId="0" fillId="11" borderId="0" xfId="2" applyFont="1" applyFill="1" applyBorder="1"/>
    <xf numFmtId="164" fontId="3" fillId="11" borderId="0" xfId="1" applyFont="1" applyFill="1" applyBorder="1"/>
    <xf numFmtId="16" fontId="6" fillId="8" borderId="28" xfId="0" applyNumberFormat="1" applyFont="1" applyFill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8" fillId="9" borderId="1" xfId="0" applyFont="1" applyFill="1" applyBorder="1" applyAlignment="1">
      <alignment vertical="center"/>
    </xf>
    <xf numFmtId="0" fontId="7" fillId="11" borderId="9" xfId="0" applyFont="1" applyFill="1" applyBorder="1"/>
    <xf numFmtId="0" fontId="6" fillId="11" borderId="1" xfId="0" applyFont="1" applyFill="1" applyBorder="1" applyAlignment="1">
      <alignment horizontal="center" vertical="center"/>
    </xf>
    <xf numFmtId="0" fontId="7" fillId="11" borderId="1" xfId="0" applyFont="1" applyFill="1" applyBorder="1"/>
    <xf numFmtId="164" fontId="14" fillId="13" borderId="27" xfId="1" applyFont="1" applyFill="1" applyBorder="1" applyAlignment="1"/>
    <xf numFmtId="9" fontId="7" fillId="13" borderId="8" xfId="2" applyFont="1" applyFill="1" applyBorder="1"/>
    <xf numFmtId="0" fontId="12" fillId="11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/>
    </xf>
    <xf numFmtId="0" fontId="0" fillId="16" borderId="39" xfId="5" applyFont="1"/>
    <xf numFmtId="0" fontId="19" fillId="14" borderId="0" xfId="3" applyFont="1"/>
    <xf numFmtId="0" fontId="13" fillId="18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/>
    </xf>
    <xf numFmtId="0" fontId="13" fillId="17" borderId="40" xfId="0" applyFont="1" applyFill="1" applyBorder="1" applyAlignment="1">
      <alignment horizontal="center" vertical="center"/>
    </xf>
    <xf numFmtId="9" fontId="22" fillId="8" borderId="17" xfId="2" applyFont="1" applyFill="1" applyBorder="1" applyAlignment="1">
      <alignment horizontal="center" vertical="center"/>
    </xf>
    <xf numFmtId="44" fontId="10" fillId="7" borderId="1" xfId="2" applyNumberFormat="1" applyFont="1" applyFill="1" applyBorder="1" applyAlignment="1">
      <alignment horizontal="center" vertical="center"/>
    </xf>
    <xf numFmtId="0" fontId="13" fillId="17" borderId="1" xfId="0" applyFont="1" applyFill="1" applyBorder="1" applyAlignment="1">
      <alignment horizontal="center" vertical="center" wrapText="1"/>
    </xf>
    <xf numFmtId="44" fontId="10" fillId="0" borderId="1" xfId="7" applyFont="1" applyBorder="1" applyAlignment="1">
      <alignment horizontal="center" vertical="center"/>
    </xf>
    <xf numFmtId="0" fontId="23" fillId="11" borderId="1" xfId="0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left" vertical="center"/>
    </xf>
    <xf numFmtId="44" fontId="24" fillId="11" borderId="1" xfId="0" applyNumberFormat="1" applyFont="1" applyFill="1" applyBorder="1" applyAlignment="1">
      <alignment horizontal="center" vertical="center"/>
    </xf>
    <xf numFmtId="0" fontId="8" fillId="19" borderId="17" xfId="0" applyFont="1" applyFill="1" applyBorder="1" applyAlignment="1">
      <alignment horizontal="center" vertical="center"/>
    </xf>
    <xf numFmtId="44" fontId="22" fillId="0" borderId="1" xfId="7" applyFont="1" applyBorder="1" applyAlignment="1">
      <alignment horizontal="center" vertical="center"/>
    </xf>
    <xf numFmtId="0" fontId="23" fillId="11" borderId="1" xfId="0" applyFont="1" applyFill="1" applyBorder="1" applyAlignment="1">
      <alignment horizontal="center" vertical="center" wrapText="1"/>
    </xf>
    <xf numFmtId="44" fontId="14" fillId="19" borderId="29" xfId="0" applyNumberFormat="1" applyFont="1" applyFill="1" applyBorder="1" applyAlignment="1">
      <alignment vertical="center"/>
    </xf>
    <xf numFmtId="44" fontId="14" fillId="19" borderId="28" xfId="0" applyNumberFormat="1" applyFont="1" applyFill="1" applyBorder="1" applyAlignment="1">
      <alignment vertical="center"/>
    </xf>
    <xf numFmtId="1" fontId="14" fillId="19" borderId="29" xfId="0" applyNumberFormat="1" applyFont="1" applyFill="1" applyBorder="1" applyAlignment="1">
      <alignment vertical="center"/>
    </xf>
    <xf numFmtId="1" fontId="0" fillId="0" borderId="0" xfId="0" applyNumberFormat="1"/>
    <xf numFmtId="1" fontId="23" fillId="11" borderId="1" xfId="0" applyNumberFormat="1" applyFont="1" applyFill="1" applyBorder="1" applyAlignment="1">
      <alignment horizontal="center" vertical="center"/>
    </xf>
    <xf numFmtId="0" fontId="12" fillId="20" borderId="1" xfId="0" applyFont="1" applyFill="1" applyBorder="1" applyAlignment="1">
      <alignment horizontal="center" vertical="center"/>
    </xf>
    <xf numFmtId="0" fontId="6" fillId="20" borderId="1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3" fillId="0" borderId="0" xfId="0" applyFont="1"/>
    <xf numFmtId="0" fontId="0" fillId="22" borderId="1" xfId="0" applyFill="1" applyBorder="1"/>
    <xf numFmtId="0" fontId="0" fillId="0" borderId="1" xfId="0" applyBorder="1"/>
    <xf numFmtId="44" fontId="0" fillId="0" borderId="1" xfId="7" applyFont="1" applyBorder="1"/>
    <xf numFmtId="166" fontId="0" fillId="0" borderId="1" xfId="8" applyNumberFormat="1" applyFont="1" applyBorder="1"/>
    <xf numFmtId="0" fontId="7" fillId="23" borderId="0" xfId="0" applyFont="1" applyFill="1"/>
    <xf numFmtId="0" fontId="3" fillId="23" borderId="0" xfId="0" applyFont="1" applyFill="1"/>
    <xf numFmtId="0" fontId="7" fillId="23" borderId="0" xfId="0" applyFont="1" applyFill="1" applyAlignment="1">
      <alignment horizontal="center"/>
    </xf>
    <xf numFmtId="0" fontId="27" fillId="0" borderId="0" xfId="9" applyAlignment="1">
      <protection locked="0"/>
    </xf>
    <xf numFmtId="0" fontId="14" fillId="23" borderId="0" xfId="0" applyFont="1" applyFill="1"/>
    <xf numFmtId="0" fontId="5" fillId="23" borderId="0" xfId="9" applyFont="1" applyFill="1" applyAlignment="1" applyProtection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44" fontId="28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31" fillId="0" borderId="0" xfId="9" applyFont="1" applyAlignment="1">
      <alignment horizontal="center"/>
      <protection locked="0"/>
    </xf>
    <xf numFmtId="0" fontId="31" fillId="0" borderId="0" xfId="9" applyFont="1" applyAlignment="1">
      <protection locked="0"/>
    </xf>
    <xf numFmtId="0" fontId="31" fillId="0" borderId="0" xfId="9" applyFont="1" applyAlignment="1">
      <alignment horizontal="center" vertical="center"/>
      <protection locked="0"/>
    </xf>
    <xf numFmtId="0" fontId="26" fillId="0" borderId="0" xfId="0" applyFont="1"/>
    <xf numFmtId="0" fontId="26" fillId="0" borderId="0" xfId="0" applyFont="1" applyAlignment="1">
      <alignment vertical="center" textRotation="90"/>
    </xf>
    <xf numFmtId="0" fontId="26" fillId="12" borderId="41" xfId="0" applyFont="1" applyFill="1" applyBorder="1" applyAlignment="1">
      <alignment horizontal="left" vertical="center"/>
    </xf>
    <xf numFmtId="0" fontId="26" fillId="0" borderId="41" xfId="0" applyFont="1" applyBorder="1" applyAlignment="1">
      <alignment horizontal="left" vertical="center"/>
    </xf>
    <xf numFmtId="0" fontId="26" fillId="0" borderId="41" xfId="0" applyFont="1" applyBorder="1" applyAlignment="1">
      <alignment horizontal="center"/>
    </xf>
    <xf numFmtId="0" fontId="25" fillId="21" borderId="41" xfId="0" applyFont="1" applyFill="1" applyBorder="1" applyAlignment="1">
      <alignment horizontal="center" vertical="center"/>
    </xf>
    <xf numFmtId="43" fontId="25" fillId="21" borderId="41" xfId="6" applyFont="1" applyFill="1" applyBorder="1" applyAlignment="1">
      <alignment horizontal="center" vertical="center"/>
    </xf>
    <xf numFmtId="0" fontId="32" fillId="20" borderId="41" xfId="0" applyFont="1" applyFill="1" applyBorder="1" applyAlignment="1">
      <alignment horizontal="center" vertical="center"/>
    </xf>
    <xf numFmtId="0" fontId="32" fillId="20" borderId="41" xfId="6" applyNumberFormat="1" applyFont="1" applyFill="1" applyBorder="1" applyAlignment="1">
      <alignment horizontal="center" vertical="center"/>
    </xf>
    <xf numFmtId="0" fontId="25" fillId="21" borderId="41" xfId="0" applyFont="1" applyFill="1" applyBorder="1" applyAlignment="1">
      <alignment horizontal="center" vertical="center" wrapText="1"/>
    </xf>
    <xf numFmtId="0" fontId="26" fillId="11" borderId="41" xfId="0" applyFont="1" applyFill="1" applyBorder="1"/>
    <xf numFmtId="0" fontId="26" fillId="11" borderId="41" xfId="0" applyFont="1" applyFill="1" applyBorder="1" applyAlignment="1">
      <alignment horizontal="center"/>
    </xf>
    <xf numFmtId="44" fontId="26" fillId="0" borderId="41" xfId="7" applyFont="1" applyFill="1" applyBorder="1" applyAlignment="1">
      <alignment horizontal="center"/>
    </xf>
    <xf numFmtId="165" fontId="26" fillId="0" borderId="41" xfId="0" applyNumberFormat="1" applyFont="1" applyBorder="1" applyAlignment="1">
      <alignment horizontal="center"/>
    </xf>
    <xf numFmtId="10" fontId="26" fillId="8" borderId="41" xfId="2" applyNumberFormat="1" applyFont="1" applyFill="1" applyBorder="1" applyAlignment="1">
      <alignment horizontal="center"/>
    </xf>
    <xf numFmtId="44" fontId="26" fillId="0" borderId="41" xfId="7" applyFont="1" applyBorder="1" applyAlignment="1">
      <alignment horizontal="center"/>
    </xf>
    <xf numFmtId="44" fontId="29" fillId="0" borderId="41" xfId="7" applyFont="1" applyFill="1" applyBorder="1" applyAlignment="1">
      <alignment horizontal="center"/>
    </xf>
    <xf numFmtId="10" fontId="26" fillId="17" borderId="41" xfId="2" applyNumberFormat="1" applyFont="1" applyFill="1" applyBorder="1" applyAlignment="1">
      <alignment horizontal="center"/>
    </xf>
    <xf numFmtId="44" fontId="29" fillId="0" borderId="41" xfId="7" applyFont="1" applyBorder="1" applyAlignment="1">
      <alignment horizontal="center"/>
    </xf>
    <xf numFmtId="0" fontId="25" fillId="21" borderId="41" xfId="0" applyFont="1" applyFill="1" applyBorder="1" applyAlignment="1">
      <alignment horizontal="center"/>
    </xf>
    <xf numFmtId="0" fontId="26" fillId="0" borderId="41" xfId="0" applyFont="1" applyBorder="1" applyAlignment="1">
      <alignment vertical="center"/>
    </xf>
    <xf numFmtId="0" fontId="26" fillId="0" borderId="41" xfId="0" applyFont="1" applyBorder="1" applyAlignment="1">
      <alignment wrapText="1"/>
    </xf>
    <xf numFmtId="44" fontId="26" fillId="0" borderId="41" xfId="0" applyNumberFormat="1" applyFont="1" applyBorder="1" applyAlignment="1">
      <alignment horizontal="center"/>
    </xf>
    <xf numFmtId="0" fontId="26" fillId="0" borderId="41" xfId="0" applyFont="1" applyBorder="1"/>
    <xf numFmtId="44" fontId="29" fillId="0" borderId="41" xfId="0" applyNumberFormat="1" applyFont="1" applyBorder="1" applyAlignment="1">
      <alignment horizontal="center"/>
    </xf>
    <xf numFmtId="164" fontId="26" fillId="0" borderId="41" xfId="1" applyFont="1" applyFill="1" applyBorder="1" applyAlignment="1"/>
    <xf numFmtId="164" fontId="29" fillId="0" borderId="41" xfId="1" applyFont="1" applyFill="1" applyBorder="1" applyAlignment="1"/>
    <xf numFmtId="9" fontId="26" fillId="0" borderId="41" xfId="2" applyFont="1" applyFill="1" applyBorder="1" applyAlignment="1">
      <alignment horizontal="right"/>
    </xf>
    <xf numFmtId="164" fontId="29" fillId="0" borderId="41" xfId="1" applyFont="1" applyFill="1" applyBorder="1"/>
    <xf numFmtId="164" fontId="26" fillId="0" borderId="41" xfId="1" applyFont="1" applyFill="1" applyBorder="1"/>
    <xf numFmtId="9" fontId="26" fillId="0" borderId="41" xfId="2" applyFont="1" applyFill="1" applyBorder="1"/>
    <xf numFmtId="164" fontId="25" fillId="21" borderId="41" xfId="1" applyFont="1" applyFill="1" applyBorder="1" applyAlignment="1"/>
    <xf numFmtId="9" fontId="30" fillId="21" borderId="41" xfId="2" applyFont="1" applyFill="1" applyBorder="1"/>
    <xf numFmtId="44" fontId="29" fillId="0" borderId="41" xfId="1" applyNumberFormat="1" applyFont="1" applyFill="1" applyBorder="1"/>
    <xf numFmtId="0" fontId="26" fillId="12" borderId="41" xfId="0" applyFont="1" applyFill="1" applyBorder="1" applyAlignment="1">
      <alignment horizontal="left" vertical="center" wrapText="1"/>
    </xf>
    <xf numFmtId="0" fontId="26" fillId="0" borderId="41" xfId="0" applyFont="1" applyBorder="1" applyAlignment="1">
      <alignment horizontal="left" vertical="center" wrapText="1"/>
    </xf>
    <xf numFmtId="0" fontId="26" fillId="12" borderId="41" xfId="0" applyFont="1" applyFill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10" fontId="25" fillId="17" borderId="41" xfId="2" applyNumberFormat="1" applyFont="1" applyFill="1" applyBorder="1" applyAlignment="1">
      <alignment horizontal="center"/>
    </xf>
    <xf numFmtId="44" fontId="31" fillId="0" borderId="0" xfId="9" applyNumberFormat="1" applyFont="1" applyAlignment="1">
      <protection locked="0"/>
    </xf>
    <xf numFmtId="0" fontId="20" fillId="15" borderId="38" xfId="4" applyFont="1" applyAlignment="1">
      <alignment horizontal="center"/>
    </xf>
    <xf numFmtId="0" fontId="11" fillId="19" borderId="17" xfId="0" applyFont="1" applyFill="1" applyBorder="1" applyAlignment="1">
      <alignment horizontal="center" vertical="center"/>
    </xf>
    <xf numFmtId="0" fontId="11" fillId="19" borderId="29" xfId="0" applyFont="1" applyFill="1" applyBorder="1" applyAlignment="1">
      <alignment horizontal="center" vertical="center"/>
    </xf>
    <xf numFmtId="0" fontId="11" fillId="19" borderId="28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37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164" fontId="3" fillId="3" borderId="5" xfId="1" applyFont="1" applyFill="1" applyBorder="1" applyAlignment="1">
      <alignment horizontal="center"/>
    </xf>
    <xf numFmtId="164" fontId="3" fillId="3" borderId="6" xfId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15" fillId="9" borderId="4" xfId="0" applyFont="1" applyFill="1" applyBorder="1" applyAlignment="1">
      <alignment horizontal="center" vertical="center"/>
    </xf>
    <xf numFmtId="0" fontId="15" fillId="9" borderId="5" xfId="0" applyFont="1" applyFill="1" applyBorder="1" applyAlignment="1">
      <alignment horizontal="center" vertical="center"/>
    </xf>
    <xf numFmtId="0" fontId="15" fillId="9" borderId="6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164" fontId="14" fillId="12" borderId="5" xfId="1" applyFont="1" applyFill="1" applyBorder="1" applyAlignment="1">
      <alignment horizontal="center"/>
    </xf>
    <xf numFmtId="164" fontId="14" fillId="12" borderId="6" xfId="1" applyFont="1" applyFill="1" applyBorder="1" applyAlignment="1">
      <alignment horizontal="center"/>
    </xf>
    <xf numFmtId="0" fontId="13" fillId="10" borderId="4" xfId="0" applyFont="1" applyFill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25" fillId="17" borderId="41" xfId="0" applyFont="1" applyFill="1" applyBorder="1" applyAlignment="1">
      <alignment horizontal="center" vertical="center"/>
    </xf>
    <xf numFmtId="0" fontId="26" fillId="17" borderId="41" xfId="0" applyFont="1" applyFill="1" applyBorder="1" applyAlignment="1">
      <alignment horizontal="center"/>
    </xf>
    <xf numFmtId="0" fontId="25" fillId="17" borderId="41" xfId="0" applyFont="1" applyFill="1" applyBorder="1" applyAlignment="1">
      <alignment horizontal="center"/>
    </xf>
    <xf numFmtId="0" fontId="26" fillId="12" borderId="43" xfId="0" applyFont="1" applyFill="1" applyBorder="1" applyAlignment="1">
      <alignment horizontal="center" vertical="center"/>
    </xf>
    <xf numFmtId="0" fontId="26" fillId="12" borderId="44" xfId="0" applyFont="1" applyFill="1" applyBorder="1" applyAlignment="1">
      <alignment horizontal="center" vertical="center"/>
    </xf>
    <xf numFmtId="0" fontId="26" fillId="12" borderId="45" xfId="0" applyFont="1" applyFill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5" fillId="21" borderId="42" xfId="0" applyFont="1" applyFill="1" applyBorder="1" applyAlignment="1">
      <alignment horizontal="center" vertical="center" textRotation="90"/>
    </xf>
    <xf numFmtId="0" fontId="25" fillId="21" borderId="0" xfId="0" applyFont="1" applyFill="1" applyAlignment="1">
      <alignment horizontal="center" vertical="center" textRotation="90"/>
    </xf>
    <xf numFmtId="0" fontId="25" fillId="21" borderId="41" xfId="0" applyFont="1" applyFill="1" applyBorder="1" applyAlignment="1">
      <alignment horizontal="center"/>
    </xf>
    <xf numFmtId="0" fontId="25" fillId="21" borderId="41" xfId="0" applyFont="1" applyFill="1" applyBorder="1" applyAlignment="1">
      <alignment horizontal="center" vertical="center" textRotation="90"/>
    </xf>
    <xf numFmtId="0" fontId="25" fillId="21" borderId="41" xfId="0" applyFont="1" applyFill="1" applyBorder="1" applyAlignment="1">
      <alignment horizontal="center" vertical="center"/>
    </xf>
    <xf numFmtId="0" fontId="25" fillId="24" borderId="41" xfId="0" applyFont="1" applyFill="1" applyBorder="1" applyAlignment="1">
      <alignment horizontal="center" vertical="center"/>
    </xf>
    <xf numFmtId="0" fontId="25" fillId="25" borderId="41" xfId="0" applyFont="1" applyFill="1" applyBorder="1" applyAlignment="1">
      <alignment horizontal="center" vertical="center"/>
    </xf>
  </cellXfs>
  <cellStyles count="10">
    <cellStyle name="Entrada" xfId="4" builtinId="20"/>
    <cellStyle name="Moeda" xfId="1" builtinId="4"/>
    <cellStyle name="Moeda 2" xfId="7"/>
    <cellStyle name="Neutra" xfId="3" builtinId="28"/>
    <cellStyle name="Normal" xfId="0" builtinId="0"/>
    <cellStyle name="Normal 2" xfId="9"/>
    <cellStyle name="Nota" xfId="5" builtinId="10"/>
    <cellStyle name="Porcentagem" xfId="2" builtinId="5"/>
    <cellStyle name="Vírgula" xfId="8" builtinId="3"/>
    <cellStyle name="Vírgula 2" xfId="6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0</xdr:col>
      <xdr:colOff>295275</xdr:colOff>
      <xdr:row>30</xdr:row>
      <xdr:rowOff>31750</xdr:rowOff>
    </xdr:to>
    <xdr:sp macro="" textlink="">
      <xdr:nvSpPr>
        <xdr:cNvPr id="2" name="AutoShape 3" descr="recor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57475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0</xdr:row>
      <xdr:rowOff>63499</xdr:rowOff>
    </xdr:from>
    <xdr:to>
      <xdr:col>0</xdr:col>
      <xdr:colOff>2166938</xdr:colOff>
      <xdr:row>3</xdr:row>
      <xdr:rowOff>109535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" y="63499"/>
          <a:ext cx="2047876" cy="6413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postas%20Comerciais\TV%20Parana&#237;ba\2023\068.23%20-%20Proposta%20Comercial%20-%20Jornada%20050\Planilha%20de%20Custo%20-%20Jornada%2005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ficação TV - Apresenta"/>
      <sheetName val="Precificação TV - Master "/>
      <sheetName val="Entrega Comercial"/>
      <sheetName val="Dados"/>
      <sheetName val="Cronograma"/>
      <sheetName val="Plan2"/>
    </sheetNames>
    <sheetDataSet>
      <sheetData sheetId="0"/>
      <sheetData sheetId="1"/>
      <sheetData sheetId="2"/>
      <sheetData sheetId="3">
        <row r="4">
          <cell r="A4" t="str">
            <v>ROTATIVO INDETERMINADO</v>
          </cell>
          <cell r="B4">
            <v>4254.8999999999996</v>
          </cell>
          <cell r="D4" t="str">
            <v>VINHETA 5" (COM)</v>
          </cell>
          <cell r="E4">
            <v>0.375</v>
          </cell>
        </row>
        <row r="5">
          <cell r="A5" t="str">
            <v>BALANÇO GERAL MANHÃ</v>
          </cell>
          <cell r="B5">
            <v>1461</v>
          </cell>
          <cell r="D5" t="str">
            <v>VINHETA 5" (ROT IND)</v>
          </cell>
          <cell r="E5">
            <v>0.25</v>
          </cell>
        </row>
        <row r="6">
          <cell r="A6" t="str">
            <v>MANHÃ TOTAL</v>
          </cell>
          <cell r="B6">
            <v>1461</v>
          </cell>
          <cell r="D6" t="str">
            <v>CITAÇÃO 5"</v>
          </cell>
          <cell r="E6">
            <v>0.44999999999999996</v>
          </cell>
        </row>
        <row r="7">
          <cell r="A7" t="str">
            <v xml:space="preserve">BALANÇO GERAL </v>
          </cell>
          <cell r="B7">
            <v>2531</v>
          </cell>
          <cell r="D7" t="str">
            <v>INSERT 10"</v>
          </cell>
          <cell r="E7">
            <v>0.8</v>
          </cell>
        </row>
        <row r="8">
          <cell r="A8" t="str">
            <v>A HORA DA VENENOSA</v>
          </cell>
          <cell r="B8">
            <v>1510</v>
          </cell>
          <cell r="D8" t="str">
            <v>MERCHAN 30"</v>
          </cell>
          <cell r="E8">
            <v>1.5</v>
          </cell>
        </row>
        <row r="9">
          <cell r="A9" t="str">
            <v>CIDADE ALERTA MINAS</v>
          </cell>
          <cell r="B9">
            <v>3377</v>
          </cell>
          <cell r="D9" t="str">
            <v>MERCHAN 60"</v>
          </cell>
          <cell r="E9">
            <v>3</v>
          </cell>
        </row>
        <row r="10">
          <cell r="A10" t="str">
            <v>JORNAL PARANAÍBA</v>
          </cell>
          <cell r="B10">
            <v>3970</v>
          </cell>
          <cell r="D10" t="str">
            <v>COMERCIAL 15"</v>
          </cell>
          <cell r="E10">
            <v>0.65</v>
          </cell>
        </row>
        <row r="11">
          <cell r="A11" t="str">
            <v>SHOP CAR SHOW</v>
          </cell>
          <cell r="B11">
            <v>1572</v>
          </cell>
          <cell r="D11" t="str">
            <v>COMERCIAL 30"</v>
          </cell>
          <cell r="E11">
            <v>1</v>
          </cell>
        </row>
        <row r="12">
          <cell r="A12" t="str">
            <v>BALANÇO GERAL SÁBADO</v>
          </cell>
          <cell r="B12">
            <v>1572</v>
          </cell>
        </row>
        <row r="13">
          <cell r="A13" t="str">
            <v>POLÍTICA CUZADA</v>
          </cell>
          <cell r="B13">
            <v>1631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showGridLines="0" topLeftCell="A4" zoomScale="110" zoomScaleNormal="110" workbookViewId="0">
      <selection activeCell="I13" sqref="I13"/>
    </sheetView>
  </sheetViews>
  <sheetFormatPr defaultRowHeight="15" x14ac:dyDescent="0.25"/>
  <cols>
    <col min="1" max="1" width="27.7109375" bestFit="1" customWidth="1"/>
    <col min="2" max="2" width="17.42578125" bestFit="1" customWidth="1"/>
    <col min="3" max="3" width="10" customWidth="1"/>
    <col min="4" max="4" width="15.140625" bestFit="1" customWidth="1"/>
    <col min="5" max="7" width="14.42578125" bestFit="1" customWidth="1"/>
    <col min="8" max="8" width="16.28515625" bestFit="1" customWidth="1"/>
    <col min="9" max="9" width="14.85546875" bestFit="1" customWidth="1"/>
    <col min="10" max="10" width="9.42578125" bestFit="1" customWidth="1"/>
    <col min="11" max="11" width="14.85546875" customWidth="1"/>
    <col min="12" max="12" width="13.28515625" bestFit="1" customWidth="1"/>
    <col min="13" max="13" width="10.85546875" bestFit="1" customWidth="1"/>
    <col min="14" max="14" width="17.42578125" bestFit="1" customWidth="1"/>
    <col min="15" max="15" width="10.85546875" bestFit="1" customWidth="1"/>
    <col min="18" max="18" width="8.5703125" bestFit="1" customWidth="1"/>
  </cols>
  <sheetData>
    <row r="1" spans="1:15" ht="28.5" customHeight="1" thickBot="1" x14ac:dyDescent="0.3">
      <c r="A1" s="187" t="s">
        <v>83</v>
      </c>
      <c r="B1" s="188"/>
      <c r="C1" s="188"/>
      <c r="D1" s="188"/>
      <c r="E1" s="188"/>
      <c r="F1" s="188"/>
      <c r="G1" s="188"/>
      <c r="H1" s="188"/>
      <c r="I1" s="188"/>
      <c r="J1" s="188"/>
      <c r="K1" s="189"/>
    </row>
    <row r="2" spans="1:15" ht="5.25" customHeight="1" x14ac:dyDescent="0.3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5" ht="23.25" customHeight="1" thickBot="1" x14ac:dyDescent="0.3">
      <c r="A3" s="190" t="s">
        <v>10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5" ht="15.75" thickBot="1" x14ac:dyDescent="0.3">
      <c r="A4" s="41" t="s">
        <v>6</v>
      </c>
      <c r="B4" s="42" t="s">
        <v>0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11</v>
      </c>
      <c r="I4" s="43" t="s">
        <v>7</v>
      </c>
      <c r="J4" s="44" t="s">
        <v>8</v>
      </c>
      <c r="K4" s="45" t="s">
        <v>9</v>
      </c>
    </row>
    <row r="5" spans="1:15" ht="15.75" x14ac:dyDescent="0.3">
      <c r="A5" s="46" t="s">
        <v>48</v>
      </c>
      <c r="B5" s="47" t="s">
        <v>60</v>
      </c>
      <c r="C5" s="48" t="s">
        <v>31</v>
      </c>
      <c r="D5" s="47" t="s">
        <v>33</v>
      </c>
      <c r="E5" s="48" t="s">
        <v>33</v>
      </c>
      <c r="F5" s="48">
        <v>8</v>
      </c>
      <c r="G5" s="49">
        <v>1461</v>
      </c>
      <c r="H5" s="49">
        <f t="shared" ref="H5:H11" si="0">G5*3/2*0.3</f>
        <v>657.44999999999993</v>
      </c>
      <c r="I5" s="64">
        <f t="shared" ref="I5:I13" si="1">H5*F5</f>
        <v>5259.5999999999995</v>
      </c>
      <c r="J5" s="50">
        <v>0</v>
      </c>
      <c r="K5" s="66">
        <f t="shared" ref="K5:K13" si="2">I5-(I5*J5)</f>
        <v>5259.5999999999995</v>
      </c>
      <c r="O5" s="37"/>
    </row>
    <row r="6" spans="1:15" ht="15.75" x14ac:dyDescent="0.3">
      <c r="A6" s="46" t="s">
        <v>47</v>
      </c>
      <c r="B6" s="47" t="s">
        <v>34</v>
      </c>
      <c r="C6" s="48" t="s">
        <v>31</v>
      </c>
      <c r="D6" s="47" t="s">
        <v>33</v>
      </c>
      <c r="E6" s="48" t="s">
        <v>33</v>
      </c>
      <c r="F6" s="48">
        <v>8</v>
      </c>
      <c r="G6" s="49">
        <v>1461</v>
      </c>
      <c r="H6" s="49">
        <f t="shared" si="0"/>
        <v>657.44999999999993</v>
      </c>
      <c r="I6" s="64">
        <f t="shared" si="1"/>
        <v>5259.5999999999995</v>
      </c>
      <c r="J6" s="50">
        <v>0</v>
      </c>
      <c r="K6" s="66">
        <f t="shared" si="2"/>
        <v>5259.5999999999995</v>
      </c>
      <c r="M6" s="168" t="s">
        <v>64</v>
      </c>
      <c r="N6" s="168"/>
    </row>
    <row r="7" spans="1:15" ht="15.75" x14ac:dyDescent="0.3">
      <c r="A7" s="46" t="s">
        <v>49</v>
      </c>
      <c r="B7" s="47" t="s">
        <v>59</v>
      </c>
      <c r="C7" s="48" t="s">
        <v>31</v>
      </c>
      <c r="D7" s="47" t="s">
        <v>33</v>
      </c>
      <c r="E7" s="48" t="s">
        <v>33</v>
      </c>
      <c r="F7" s="48">
        <v>8</v>
      </c>
      <c r="G7" s="49">
        <v>2531</v>
      </c>
      <c r="H7" s="49">
        <f t="shared" si="0"/>
        <v>1138.95</v>
      </c>
      <c r="I7" s="64">
        <f t="shared" si="1"/>
        <v>9111.6</v>
      </c>
      <c r="J7" s="50">
        <v>0</v>
      </c>
      <c r="K7" s="66">
        <f t="shared" si="2"/>
        <v>9111.6</v>
      </c>
      <c r="M7" s="88" t="s">
        <v>65</v>
      </c>
      <c r="N7" s="88" t="s">
        <v>66</v>
      </c>
    </row>
    <row r="8" spans="1:15" ht="15.75" x14ac:dyDescent="0.3">
      <c r="A8" s="46" t="s">
        <v>50</v>
      </c>
      <c r="B8" s="47" t="s">
        <v>53</v>
      </c>
      <c r="C8" s="48" t="s">
        <v>31</v>
      </c>
      <c r="D8" s="47" t="s">
        <v>33</v>
      </c>
      <c r="E8" s="48" t="s">
        <v>33</v>
      </c>
      <c r="F8" s="48">
        <v>8</v>
      </c>
      <c r="G8" s="49">
        <v>1510</v>
      </c>
      <c r="H8" s="49">
        <f t="shared" si="0"/>
        <v>679.5</v>
      </c>
      <c r="I8" s="64">
        <f t="shared" si="1"/>
        <v>5436</v>
      </c>
      <c r="J8" s="50">
        <v>0</v>
      </c>
      <c r="K8" s="66">
        <f>I8-(I8*J8)</f>
        <v>5436</v>
      </c>
      <c r="M8" s="87" t="s">
        <v>67</v>
      </c>
      <c r="N8" s="87" t="s">
        <v>68</v>
      </c>
    </row>
    <row r="9" spans="1:15" ht="15.75" x14ac:dyDescent="0.3">
      <c r="A9" s="46" t="s">
        <v>51</v>
      </c>
      <c r="B9" s="47" t="s">
        <v>61</v>
      </c>
      <c r="C9" s="48" t="s">
        <v>31</v>
      </c>
      <c r="D9" s="47" t="s">
        <v>33</v>
      </c>
      <c r="E9" s="48" t="s">
        <v>33</v>
      </c>
      <c r="F9" s="48">
        <v>8</v>
      </c>
      <c r="G9" s="49">
        <v>3377</v>
      </c>
      <c r="H9" s="49">
        <f t="shared" si="0"/>
        <v>1519.6499999999999</v>
      </c>
      <c r="I9" s="64">
        <f t="shared" si="1"/>
        <v>12157.199999999999</v>
      </c>
      <c r="J9" s="50">
        <v>0</v>
      </c>
      <c r="K9" s="66">
        <f>I9-(I9*J9)</f>
        <v>12157.199999999999</v>
      </c>
      <c r="M9" s="87" t="s">
        <v>69</v>
      </c>
      <c r="N9" s="87" t="s">
        <v>85</v>
      </c>
    </row>
    <row r="10" spans="1:15" ht="15.75" x14ac:dyDescent="0.3">
      <c r="A10" s="46" t="s">
        <v>56</v>
      </c>
      <c r="B10" s="47" t="s">
        <v>58</v>
      </c>
      <c r="C10" s="48" t="s">
        <v>31</v>
      </c>
      <c r="D10" s="47" t="s">
        <v>33</v>
      </c>
      <c r="E10" s="48" t="s">
        <v>33</v>
      </c>
      <c r="F10" s="48">
        <v>2</v>
      </c>
      <c r="G10" s="49">
        <v>1572</v>
      </c>
      <c r="H10" s="49">
        <f t="shared" si="0"/>
        <v>707.4</v>
      </c>
      <c r="I10" s="64">
        <f t="shared" si="1"/>
        <v>1414.8</v>
      </c>
      <c r="J10" s="50">
        <v>0</v>
      </c>
      <c r="K10" s="66">
        <f>I10-(I10*J10)</f>
        <v>1414.8</v>
      </c>
      <c r="M10" s="87" t="s">
        <v>70</v>
      </c>
      <c r="N10" s="87" t="s">
        <v>95</v>
      </c>
    </row>
    <row r="11" spans="1:15" ht="15.75" x14ac:dyDescent="0.3">
      <c r="A11" s="46" t="s">
        <v>57</v>
      </c>
      <c r="B11" s="47" t="s">
        <v>62</v>
      </c>
      <c r="C11" s="48" t="s">
        <v>31</v>
      </c>
      <c r="D11" s="47" t="s">
        <v>33</v>
      </c>
      <c r="E11" s="48" t="s">
        <v>33</v>
      </c>
      <c r="F11" s="48">
        <v>2</v>
      </c>
      <c r="G11" s="49">
        <v>1572</v>
      </c>
      <c r="H11" s="49">
        <f t="shared" si="0"/>
        <v>707.4</v>
      </c>
      <c r="I11" s="64">
        <f t="shared" si="1"/>
        <v>1414.8</v>
      </c>
      <c r="J11" s="50">
        <v>0</v>
      </c>
      <c r="K11" s="66">
        <f>I11-(I11*J11)</f>
        <v>1414.8</v>
      </c>
    </row>
    <row r="12" spans="1:15" ht="15.75" x14ac:dyDescent="0.3">
      <c r="A12" s="46" t="s">
        <v>52</v>
      </c>
      <c r="B12" s="47" t="s">
        <v>54</v>
      </c>
      <c r="C12" s="48" t="s">
        <v>31</v>
      </c>
      <c r="D12" s="47" t="s">
        <v>33</v>
      </c>
      <c r="E12" s="48"/>
      <c r="F12" s="48">
        <v>8</v>
      </c>
      <c r="G12" s="49">
        <v>3970</v>
      </c>
      <c r="H12" s="49">
        <f>G12*0.375</f>
        <v>1488.75</v>
      </c>
      <c r="I12" s="64">
        <f t="shared" si="1"/>
        <v>11910</v>
      </c>
      <c r="J12" s="50">
        <v>0</v>
      </c>
      <c r="K12" s="66">
        <f>I12-(I12*J12)</f>
        <v>11910</v>
      </c>
    </row>
    <row r="13" spans="1:15" ht="16.5" thickBot="1" x14ac:dyDescent="0.35">
      <c r="A13" s="46" t="s">
        <v>55</v>
      </c>
      <c r="B13" s="47" t="s">
        <v>32</v>
      </c>
      <c r="C13" s="48" t="s">
        <v>31</v>
      </c>
      <c r="D13" s="47" t="s">
        <v>33</v>
      </c>
      <c r="E13" s="48" t="s">
        <v>33</v>
      </c>
      <c r="F13" s="48">
        <v>33</v>
      </c>
      <c r="G13" s="49">
        <v>4260.1000000000004</v>
      </c>
      <c r="H13" s="49">
        <f>G13*0.25</f>
        <v>1065.0250000000001</v>
      </c>
      <c r="I13" s="64">
        <f t="shared" si="1"/>
        <v>35145.825000000004</v>
      </c>
      <c r="J13" s="50">
        <v>0</v>
      </c>
      <c r="K13" s="66">
        <f t="shared" si="2"/>
        <v>35145.825000000004</v>
      </c>
    </row>
    <row r="14" spans="1:15" ht="15.75" thickBot="1" x14ac:dyDescent="0.3">
      <c r="A14" s="63" t="s">
        <v>12</v>
      </c>
      <c r="B14" s="191">
        <v>0</v>
      </c>
      <c r="C14" s="192"/>
      <c r="D14" s="193" t="s">
        <v>13</v>
      </c>
      <c r="E14" s="194"/>
      <c r="F14" s="65">
        <f>SUM(F5:F13)</f>
        <v>85</v>
      </c>
      <c r="G14" s="195" t="s">
        <v>16</v>
      </c>
      <c r="H14" s="196"/>
      <c r="I14" s="67">
        <f>SUM(I5:I13)</f>
        <v>87109.425000000017</v>
      </c>
      <c r="J14" s="51">
        <f>AVERAGE(J5:J13)</f>
        <v>0</v>
      </c>
      <c r="K14" s="68">
        <f>SUM(K5:K13)</f>
        <v>87109.425000000017</v>
      </c>
      <c r="L14" s="37"/>
    </row>
    <row r="15" spans="1:15" ht="5.25" customHeight="1" x14ac:dyDescent="0.25"/>
    <row r="16" spans="1:15" hidden="1" x14ac:dyDescent="0.25">
      <c r="A16" s="178" t="s">
        <v>14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</row>
    <row r="17" spans="1:12" ht="15.75" hidden="1" thickBot="1" x14ac:dyDescent="0.3">
      <c r="A17" s="9" t="s">
        <v>6</v>
      </c>
      <c r="B17" s="10" t="s">
        <v>0</v>
      </c>
      <c r="C17" s="10" t="s">
        <v>1</v>
      </c>
      <c r="D17" s="10" t="s">
        <v>2</v>
      </c>
      <c r="E17" s="10" t="s">
        <v>3</v>
      </c>
      <c r="F17" s="10" t="s">
        <v>4</v>
      </c>
      <c r="G17" s="10" t="s">
        <v>5</v>
      </c>
      <c r="H17" s="10" t="s">
        <v>11</v>
      </c>
      <c r="I17" s="16" t="s">
        <v>7</v>
      </c>
      <c r="J17" s="18" t="s">
        <v>8</v>
      </c>
      <c r="K17" s="17" t="s">
        <v>9</v>
      </c>
    </row>
    <row r="18" spans="1:12" hidden="1" x14ac:dyDescent="0.25">
      <c r="A18" s="12"/>
      <c r="B18" s="6"/>
      <c r="C18" s="6"/>
      <c r="D18" s="7"/>
      <c r="E18" s="6"/>
      <c r="F18" s="6"/>
      <c r="G18" s="8"/>
      <c r="H18" s="8"/>
      <c r="I18" s="22"/>
      <c r="J18" s="19"/>
      <c r="K18" s="25"/>
    </row>
    <row r="19" spans="1:12" hidden="1" x14ac:dyDescent="0.25">
      <c r="A19" s="13"/>
      <c r="B19" s="2"/>
      <c r="C19" s="2"/>
      <c r="D19" s="3"/>
      <c r="E19" s="2"/>
      <c r="F19" s="2"/>
      <c r="G19" s="5"/>
      <c r="H19" s="4"/>
      <c r="I19" s="23"/>
      <c r="J19" s="20"/>
      <c r="K19" s="26"/>
    </row>
    <row r="20" spans="1:12" hidden="1" x14ac:dyDescent="0.25">
      <c r="A20" s="13"/>
      <c r="B20" s="2"/>
      <c r="C20" s="2"/>
      <c r="D20" s="2"/>
      <c r="E20" s="2"/>
      <c r="F20" s="2"/>
      <c r="G20" s="5"/>
      <c r="H20" s="5"/>
      <c r="I20" s="23"/>
      <c r="J20" s="20"/>
      <c r="K20" s="26"/>
    </row>
    <row r="21" spans="1:12" ht="15.75" hidden="1" thickBot="1" x14ac:dyDescent="0.3">
      <c r="A21" s="14"/>
      <c r="B21" s="15"/>
      <c r="C21" s="15"/>
      <c r="D21" s="2"/>
      <c r="E21" s="15"/>
      <c r="F21" s="15"/>
      <c r="G21" s="36"/>
      <c r="H21" s="36"/>
      <c r="I21" s="24"/>
      <c r="J21" s="21"/>
      <c r="K21" s="27"/>
    </row>
    <row r="22" spans="1:12" ht="15.75" hidden="1" thickBot="1" x14ac:dyDescent="0.3">
      <c r="A22" s="11" t="s">
        <v>12</v>
      </c>
      <c r="B22" s="183">
        <v>0</v>
      </c>
      <c r="C22" s="184"/>
      <c r="D22" s="185" t="s">
        <v>13</v>
      </c>
      <c r="E22" s="186"/>
      <c r="F22" s="28">
        <f>SUM(F18:F21)</f>
        <v>0</v>
      </c>
      <c r="G22" s="185" t="s">
        <v>17</v>
      </c>
      <c r="H22" s="186"/>
      <c r="I22" s="29">
        <f>SUM(I18:I21)</f>
        <v>0</v>
      </c>
      <c r="J22" s="31">
        <v>0</v>
      </c>
      <c r="K22" s="30">
        <f>SUM(K18:K21)</f>
        <v>0</v>
      </c>
    </row>
    <row r="23" spans="1:12" ht="5.25" hidden="1" customHeight="1" x14ac:dyDescent="0.25"/>
    <row r="24" spans="1:12" hidden="1" x14ac:dyDescent="0.25">
      <c r="A24" s="178" t="s">
        <v>15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</row>
    <row r="25" spans="1:12" ht="15.75" hidden="1" thickBot="1" x14ac:dyDescent="0.3">
      <c r="A25" s="9" t="s">
        <v>6</v>
      </c>
      <c r="B25" s="10" t="s">
        <v>0</v>
      </c>
      <c r="C25" s="10" t="s">
        <v>1</v>
      </c>
      <c r="D25" s="10" t="s">
        <v>2</v>
      </c>
      <c r="E25" s="10" t="s">
        <v>3</v>
      </c>
      <c r="F25" s="10" t="s">
        <v>4</v>
      </c>
      <c r="G25" s="10" t="s">
        <v>5</v>
      </c>
      <c r="H25" s="10" t="s">
        <v>11</v>
      </c>
      <c r="I25" s="16" t="s">
        <v>7</v>
      </c>
      <c r="J25" s="18" t="s">
        <v>8</v>
      </c>
      <c r="K25" s="17" t="s">
        <v>9</v>
      </c>
    </row>
    <row r="26" spans="1:12" hidden="1" x14ac:dyDescent="0.25">
      <c r="A26" s="12"/>
      <c r="B26" s="6"/>
      <c r="C26" s="6"/>
      <c r="D26" s="7"/>
      <c r="E26" s="6"/>
      <c r="F26" s="6"/>
      <c r="G26" s="8"/>
      <c r="H26" s="8"/>
      <c r="I26" s="22"/>
      <c r="J26" s="19"/>
      <c r="K26" s="25"/>
    </row>
    <row r="27" spans="1:12" hidden="1" x14ac:dyDescent="0.25">
      <c r="A27" s="13"/>
      <c r="B27" s="2"/>
      <c r="C27" s="2"/>
      <c r="D27" s="3"/>
      <c r="E27" s="2"/>
      <c r="F27" s="2"/>
      <c r="G27" s="5"/>
      <c r="H27" s="4"/>
      <c r="I27" s="23"/>
      <c r="J27" s="20"/>
      <c r="K27" s="26"/>
    </row>
    <row r="28" spans="1:12" ht="15.75" hidden="1" thickBot="1" x14ac:dyDescent="0.3">
      <c r="A28" s="11" t="s">
        <v>12</v>
      </c>
      <c r="B28" s="183">
        <v>0</v>
      </c>
      <c r="C28" s="184"/>
      <c r="D28" s="185" t="s">
        <v>13</v>
      </c>
      <c r="E28" s="186"/>
      <c r="F28" s="28">
        <f>SUM(F26:F27)</f>
        <v>0</v>
      </c>
      <c r="G28" s="185" t="s">
        <v>18</v>
      </c>
      <c r="H28" s="186"/>
      <c r="I28" s="29">
        <f>SUM(I26:I27)</f>
        <v>0</v>
      </c>
      <c r="J28" s="31">
        <v>0</v>
      </c>
      <c r="K28" s="30">
        <f>SUM(K26:K27)</f>
        <v>0</v>
      </c>
      <c r="L28" s="1"/>
    </row>
    <row r="29" spans="1:12" ht="5.25" hidden="1" customHeight="1" thickBot="1" x14ac:dyDescent="0.3"/>
    <row r="30" spans="1:12" ht="15.75" hidden="1" thickBot="1" x14ac:dyDescent="0.3">
      <c r="A30" s="179" t="s">
        <v>19</v>
      </c>
      <c r="B30" s="180"/>
      <c r="C30" s="34" t="s">
        <v>20</v>
      </c>
      <c r="D30" s="32">
        <v>0</v>
      </c>
      <c r="E30" s="34" t="s">
        <v>21</v>
      </c>
      <c r="F30" s="32">
        <v>0</v>
      </c>
      <c r="G30" s="34" t="s">
        <v>22</v>
      </c>
      <c r="H30" s="33">
        <v>0</v>
      </c>
      <c r="I30" s="181" t="s">
        <v>23</v>
      </c>
      <c r="J30" s="182"/>
      <c r="K30" s="35">
        <f>H30+F30+D30</f>
        <v>0</v>
      </c>
    </row>
    <row r="31" spans="1:12" ht="12" customHeight="1" thickBot="1" x14ac:dyDescent="0.3"/>
    <row r="32" spans="1:12" ht="15.75" x14ac:dyDescent="0.3">
      <c r="A32" s="52" t="s">
        <v>24</v>
      </c>
      <c r="B32" s="52"/>
      <c r="C32" s="52"/>
      <c r="D32" s="52"/>
      <c r="E32" s="53"/>
      <c r="F32" s="69">
        <f>I28+I22+I14</f>
        <v>87109.425000000017</v>
      </c>
    </row>
    <row r="33" spans="1:14" ht="15.75" x14ac:dyDescent="0.3">
      <c r="A33" s="54" t="s">
        <v>25</v>
      </c>
      <c r="B33" s="54"/>
      <c r="C33" s="54"/>
      <c r="D33" s="55"/>
      <c r="E33" s="56">
        <f>F33/F32</f>
        <v>0</v>
      </c>
      <c r="F33" s="70">
        <f>I28+I22+I14-K14-K22-K28</f>
        <v>0</v>
      </c>
    </row>
    <row r="34" spans="1:14" ht="15.75" x14ac:dyDescent="0.3">
      <c r="A34" s="54" t="s">
        <v>26</v>
      </c>
      <c r="B34" s="54"/>
      <c r="C34" s="54"/>
      <c r="D34" s="54"/>
      <c r="E34" s="57"/>
      <c r="F34" s="71">
        <f>F32-F33</f>
        <v>87109.425000000017</v>
      </c>
    </row>
    <row r="35" spans="1:14" ht="15.75" x14ac:dyDescent="0.3">
      <c r="A35" s="54" t="s">
        <v>27</v>
      </c>
      <c r="B35" s="54"/>
      <c r="C35" s="54"/>
      <c r="D35" s="54"/>
      <c r="E35" s="58"/>
      <c r="F35" s="70">
        <f>B28+B22+B14</f>
        <v>0</v>
      </c>
    </row>
    <row r="36" spans="1:14" ht="15.75" x14ac:dyDescent="0.3">
      <c r="A36" s="59"/>
      <c r="B36" s="59"/>
      <c r="C36" s="59"/>
      <c r="D36" s="59"/>
      <c r="E36" s="58"/>
      <c r="F36" s="72"/>
    </row>
    <row r="37" spans="1:14" ht="16.5" thickBot="1" x14ac:dyDescent="0.35">
      <c r="A37" s="60" t="s">
        <v>28</v>
      </c>
      <c r="B37" s="60"/>
      <c r="C37" s="60"/>
      <c r="D37" s="61"/>
      <c r="E37" s="62">
        <v>0</v>
      </c>
      <c r="F37" s="72">
        <f>F35*E37</f>
        <v>0</v>
      </c>
    </row>
    <row r="38" spans="1:14" ht="16.5" thickBot="1" x14ac:dyDescent="0.35">
      <c r="A38" s="83" t="s">
        <v>29</v>
      </c>
      <c r="B38" s="83"/>
      <c r="C38" s="83"/>
      <c r="D38" s="83"/>
      <c r="E38" s="84"/>
      <c r="F38" s="73">
        <f>F34-F37+F35</f>
        <v>87109.425000000017</v>
      </c>
    </row>
    <row r="39" spans="1:14" x14ac:dyDescent="0.25">
      <c r="A39" s="74"/>
      <c r="B39" s="74"/>
      <c r="C39" s="74"/>
      <c r="D39" s="74"/>
      <c r="E39" s="75"/>
      <c r="F39" s="76">
        <f>SUM(E59+F38)</f>
        <v>91479.425000000017</v>
      </c>
    </row>
    <row r="40" spans="1:14" x14ac:dyDescent="0.25"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9"/>
    </row>
    <row r="41" spans="1:14" x14ac:dyDescent="0.25">
      <c r="A41" s="172" t="s">
        <v>63</v>
      </c>
      <c r="B41" s="77">
        <v>45168</v>
      </c>
      <c r="C41" s="77">
        <v>45169</v>
      </c>
      <c r="D41" s="77">
        <v>45170</v>
      </c>
      <c r="E41" s="77">
        <v>45171</v>
      </c>
      <c r="F41" s="77">
        <v>45172</v>
      </c>
      <c r="G41" s="77">
        <v>45173</v>
      </c>
      <c r="H41" s="77">
        <v>45174</v>
      </c>
      <c r="I41" s="77">
        <v>45175</v>
      </c>
      <c r="J41" s="77">
        <v>45176</v>
      </c>
      <c r="K41" s="77">
        <v>45177</v>
      </c>
      <c r="L41" s="77">
        <v>45178</v>
      </c>
      <c r="M41" s="173" t="s">
        <v>30</v>
      </c>
    </row>
    <row r="42" spans="1:14" x14ac:dyDescent="0.25">
      <c r="A42" s="172"/>
      <c r="B42" s="78" t="s">
        <v>86</v>
      </c>
      <c r="C42" s="78" t="s">
        <v>87</v>
      </c>
      <c r="D42" s="78" t="s">
        <v>88</v>
      </c>
      <c r="E42" s="78" t="s">
        <v>89</v>
      </c>
      <c r="F42" s="78" t="s">
        <v>37</v>
      </c>
      <c r="G42" s="78" t="s">
        <v>90</v>
      </c>
      <c r="H42" s="78" t="s">
        <v>91</v>
      </c>
      <c r="I42" s="78" t="s">
        <v>86</v>
      </c>
      <c r="J42" s="78" t="s">
        <v>92</v>
      </c>
      <c r="K42" s="78" t="s">
        <v>35</v>
      </c>
      <c r="L42" s="78" t="s">
        <v>36</v>
      </c>
      <c r="M42" s="174"/>
    </row>
    <row r="43" spans="1:14" ht="15.75" x14ac:dyDescent="0.3">
      <c r="A43" s="80" t="s">
        <v>43</v>
      </c>
      <c r="B43" s="85">
        <v>1</v>
      </c>
      <c r="C43" s="85">
        <v>1</v>
      </c>
      <c r="D43" s="109">
        <v>1</v>
      </c>
      <c r="E43" s="85"/>
      <c r="F43" s="107"/>
      <c r="G43" s="85">
        <v>1</v>
      </c>
      <c r="H43" s="85">
        <v>1</v>
      </c>
      <c r="I43" s="85">
        <v>1</v>
      </c>
      <c r="J43" s="85">
        <v>1</v>
      </c>
      <c r="K43" s="109">
        <v>1</v>
      </c>
      <c r="L43" s="85"/>
      <c r="M43" s="86">
        <f t="shared" ref="M43:M49" si="3">SUM(B43:L43)</f>
        <v>8</v>
      </c>
    </row>
    <row r="44" spans="1:14" ht="15.75" x14ac:dyDescent="0.3">
      <c r="A44" s="82" t="s">
        <v>38</v>
      </c>
      <c r="B44" s="85">
        <v>1</v>
      </c>
      <c r="C44" s="85">
        <v>1</v>
      </c>
      <c r="D44" s="109">
        <v>1</v>
      </c>
      <c r="E44" s="85"/>
      <c r="F44" s="107"/>
      <c r="G44" s="85">
        <v>1</v>
      </c>
      <c r="H44" s="85">
        <v>1</v>
      </c>
      <c r="I44" s="85">
        <v>1</v>
      </c>
      <c r="J44" s="85">
        <v>1</v>
      </c>
      <c r="K44" s="109">
        <v>1</v>
      </c>
      <c r="L44" s="85"/>
      <c r="M44" s="86">
        <f t="shared" si="3"/>
        <v>8</v>
      </c>
    </row>
    <row r="45" spans="1:14" ht="15.75" x14ac:dyDescent="0.3">
      <c r="A45" s="82" t="s">
        <v>44</v>
      </c>
      <c r="B45" s="85">
        <v>1</v>
      </c>
      <c r="C45" s="81">
        <v>1</v>
      </c>
      <c r="D45" s="48">
        <v>1</v>
      </c>
      <c r="E45" s="85"/>
      <c r="F45" s="107"/>
      <c r="G45" s="85">
        <v>1</v>
      </c>
      <c r="H45" s="85">
        <v>1</v>
      </c>
      <c r="I45" s="85">
        <v>1</v>
      </c>
      <c r="J45" s="81">
        <v>1</v>
      </c>
      <c r="K45" s="48">
        <v>1</v>
      </c>
      <c r="L45" s="85"/>
      <c r="M45" s="86">
        <f t="shared" si="3"/>
        <v>8</v>
      </c>
    </row>
    <row r="46" spans="1:14" ht="15.75" x14ac:dyDescent="0.3">
      <c r="A46" s="82" t="s">
        <v>39</v>
      </c>
      <c r="B46" s="85">
        <v>1</v>
      </c>
      <c r="C46" s="81">
        <v>1</v>
      </c>
      <c r="D46" s="48">
        <v>1</v>
      </c>
      <c r="E46" s="85"/>
      <c r="F46" s="107"/>
      <c r="G46" s="85">
        <v>1</v>
      </c>
      <c r="H46" s="85">
        <v>1</v>
      </c>
      <c r="I46" s="85">
        <v>1</v>
      </c>
      <c r="J46" s="81">
        <v>1</v>
      </c>
      <c r="K46" s="48">
        <v>1</v>
      </c>
      <c r="L46" s="85"/>
      <c r="M46" s="86">
        <f t="shared" si="3"/>
        <v>8</v>
      </c>
    </row>
    <row r="47" spans="1:14" ht="15.75" x14ac:dyDescent="0.3">
      <c r="A47" s="82" t="s">
        <v>40</v>
      </c>
      <c r="B47" s="85">
        <v>1</v>
      </c>
      <c r="C47" s="81">
        <v>1</v>
      </c>
      <c r="D47" s="48">
        <v>1</v>
      </c>
      <c r="E47" s="85"/>
      <c r="F47" s="107"/>
      <c r="G47" s="85">
        <v>1</v>
      </c>
      <c r="H47" s="85">
        <v>1</v>
      </c>
      <c r="I47" s="85">
        <v>1</v>
      </c>
      <c r="J47" s="81">
        <v>1</v>
      </c>
      <c r="K47" s="48">
        <v>1</v>
      </c>
      <c r="L47" s="85"/>
      <c r="M47" s="86">
        <f t="shared" si="3"/>
        <v>8</v>
      </c>
    </row>
    <row r="48" spans="1:14" ht="15.75" x14ac:dyDescent="0.3">
      <c r="A48" s="82" t="s">
        <v>42</v>
      </c>
      <c r="B48" s="81"/>
      <c r="C48" s="85"/>
      <c r="D48" s="48"/>
      <c r="E48" s="81">
        <v>1</v>
      </c>
      <c r="F48" s="108"/>
      <c r="G48" s="81"/>
      <c r="H48" s="81"/>
      <c r="I48" s="81"/>
      <c r="J48" s="85"/>
      <c r="K48" s="48"/>
      <c r="L48" s="81">
        <v>1</v>
      </c>
      <c r="M48" s="86">
        <f t="shared" si="3"/>
        <v>2</v>
      </c>
    </row>
    <row r="49" spans="1:13" ht="15.75" x14ac:dyDescent="0.3">
      <c r="A49" s="82" t="s">
        <v>41</v>
      </c>
      <c r="B49" s="81"/>
      <c r="C49" s="85"/>
      <c r="D49" s="48"/>
      <c r="E49" s="81">
        <v>1</v>
      </c>
      <c r="F49" s="108"/>
      <c r="G49" s="81"/>
      <c r="H49" s="81"/>
      <c r="I49" s="81"/>
      <c r="J49" s="85"/>
      <c r="K49" s="48"/>
      <c r="L49" s="81">
        <v>1</v>
      </c>
      <c r="M49" s="86">
        <f t="shared" si="3"/>
        <v>2</v>
      </c>
    </row>
    <row r="51" spans="1:13" x14ac:dyDescent="0.25">
      <c r="A51" s="79" t="s">
        <v>45</v>
      </c>
      <c r="B51" s="175" t="s">
        <v>93</v>
      </c>
      <c r="C51" s="176"/>
      <c r="D51" s="177"/>
      <c r="E51" t="s">
        <v>84</v>
      </c>
      <c r="F51" s="105">
        <f>F14+C59</f>
        <v>94</v>
      </c>
    </row>
    <row r="52" spans="1:13" x14ac:dyDescent="0.25">
      <c r="A52" s="79" t="s">
        <v>46</v>
      </c>
      <c r="B52" s="175" t="s">
        <v>94</v>
      </c>
      <c r="C52" s="176"/>
      <c r="D52" s="177"/>
    </row>
    <row r="54" spans="1:13" ht="18" x14ac:dyDescent="0.25">
      <c r="A54" s="169" t="s">
        <v>79</v>
      </c>
      <c r="B54" s="170"/>
      <c r="C54" s="170"/>
      <c r="D54" s="170"/>
      <c r="E54" s="170"/>
      <c r="F54" s="170"/>
      <c r="G54" s="171"/>
    </row>
    <row r="55" spans="1:13" x14ac:dyDescent="0.25">
      <c r="A55" s="90" t="s">
        <v>71</v>
      </c>
      <c r="B55" s="90" t="s">
        <v>1</v>
      </c>
      <c r="C55" s="90" t="s">
        <v>72</v>
      </c>
      <c r="D55" s="90" t="s">
        <v>73</v>
      </c>
      <c r="E55" s="94" t="s">
        <v>7</v>
      </c>
      <c r="F55" s="89" t="s">
        <v>74</v>
      </c>
      <c r="G55" s="91" t="s">
        <v>75</v>
      </c>
    </row>
    <row r="56" spans="1:13" ht="85.5" x14ac:dyDescent="0.25">
      <c r="A56" s="97" t="s">
        <v>78</v>
      </c>
      <c r="B56" s="101" t="s">
        <v>82</v>
      </c>
      <c r="C56" s="106">
        <v>1</v>
      </c>
      <c r="D56" s="98">
        <v>2420</v>
      </c>
      <c r="E56" s="98">
        <v>2570</v>
      </c>
      <c r="F56" s="92">
        <v>0</v>
      </c>
      <c r="G56" s="100">
        <f>E56-(E56*F56)</f>
        <v>2570</v>
      </c>
    </row>
    <row r="57" spans="1:13" x14ac:dyDescent="0.25">
      <c r="A57" s="97" t="s">
        <v>80</v>
      </c>
      <c r="B57" s="96" t="s">
        <v>81</v>
      </c>
      <c r="C57" s="106">
        <v>4</v>
      </c>
      <c r="D57" s="98">
        <v>300</v>
      </c>
      <c r="E57" s="98">
        <f>D57*C57</f>
        <v>1200</v>
      </c>
      <c r="F57" s="92">
        <v>0</v>
      </c>
      <c r="G57" s="100">
        <f>E57-(E57*F57)</f>
        <v>1200</v>
      </c>
    </row>
    <row r="58" spans="1:13" x14ac:dyDescent="0.25">
      <c r="A58" s="97" t="s">
        <v>76</v>
      </c>
      <c r="B58" s="96" t="s">
        <v>77</v>
      </c>
      <c r="C58" s="106">
        <v>4</v>
      </c>
      <c r="D58" s="98">
        <v>150</v>
      </c>
      <c r="E58" s="98">
        <f>D58*C58</f>
        <v>600</v>
      </c>
      <c r="F58" s="92">
        <v>0</v>
      </c>
      <c r="G58" s="100">
        <f>E58-(E58*F58)</f>
        <v>600</v>
      </c>
    </row>
    <row r="59" spans="1:13" x14ac:dyDescent="0.25">
      <c r="A59" s="102"/>
      <c r="B59" s="102"/>
      <c r="C59" s="104">
        <f>SUM(C56:C58)</f>
        <v>9</v>
      </c>
      <c r="D59" s="103"/>
      <c r="E59" s="93">
        <f>SUM(E56:E58)</f>
        <v>4370</v>
      </c>
      <c r="F59" s="99"/>
      <c r="G59" s="95">
        <f>SUM(G56:G58)</f>
        <v>4370</v>
      </c>
    </row>
  </sheetData>
  <mergeCells count="21">
    <mergeCell ref="A1:K1"/>
    <mergeCell ref="A3:K3"/>
    <mergeCell ref="B14:C14"/>
    <mergeCell ref="D14:E14"/>
    <mergeCell ref="G14:H14"/>
    <mergeCell ref="M6:N6"/>
    <mergeCell ref="A54:G54"/>
    <mergeCell ref="A41:A42"/>
    <mergeCell ref="M41:M42"/>
    <mergeCell ref="B52:D52"/>
    <mergeCell ref="B51:D51"/>
    <mergeCell ref="A16:K16"/>
    <mergeCell ref="A30:B30"/>
    <mergeCell ref="I30:J30"/>
    <mergeCell ref="B22:C22"/>
    <mergeCell ref="D22:E22"/>
    <mergeCell ref="G22:H22"/>
    <mergeCell ref="A24:K24"/>
    <mergeCell ref="B28:C28"/>
    <mergeCell ref="D28:E28"/>
    <mergeCell ref="G28:H28"/>
  </mergeCells>
  <pageMargins left="0.511811024" right="0.511811024" top="0.78740157499999996" bottom="0.78740157499999996" header="0.31496062000000002" footer="0.31496062000000002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showGridLines="0" tabSelected="1" zoomScale="120" zoomScaleNormal="120" workbookViewId="0"/>
  </sheetViews>
  <sheetFormatPr defaultRowHeight="15" x14ac:dyDescent="0.25"/>
  <cols>
    <col min="1" max="1" width="36.5703125" customWidth="1"/>
    <col min="2" max="2" width="33.5703125" bestFit="1" customWidth="1"/>
    <col min="3" max="3" width="4.28515625" bestFit="1" customWidth="1"/>
    <col min="4" max="4" width="13.7109375" bestFit="1" customWidth="1"/>
    <col min="5" max="5" width="17.7109375" bestFit="1" customWidth="1"/>
    <col min="6" max="6" width="12.140625" bestFit="1" customWidth="1"/>
    <col min="7" max="7" width="18.28515625" bestFit="1" customWidth="1"/>
    <col min="8" max="8" width="16.85546875" bestFit="1" customWidth="1"/>
    <col min="9" max="9" width="35" bestFit="1" customWidth="1"/>
    <col min="10" max="10" width="20.42578125" bestFit="1" customWidth="1"/>
  </cols>
  <sheetData>
    <row r="1" spans="1:10" ht="15.75" x14ac:dyDescent="0.3">
      <c r="A1" s="115"/>
      <c r="B1" s="116" t="s">
        <v>161</v>
      </c>
      <c r="C1" s="117"/>
      <c r="D1" s="117"/>
      <c r="E1" s="117"/>
      <c r="F1" s="115"/>
      <c r="G1" s="115"/>
      <c r="H1" s="115"/>
      <c r="I1" s="115"/>
      <c r="J1" s="118"/>
    </row>
    <row r="2" spans="1:10" ht="15.75" x14ac:dyDescent="0.3">
      <c r="A2" s="119"/>
      <c r="B2" s="120" t="s">
        <v>143</v>
      </c>
      <c r="C2" s="117"/>
      <c r="D2" s="117"/>
      <c r="E2" s="117"/>
      <c r="F2" s="115"/>
      <c r="G2" s="115"/>
      <c r="H2" s="115"/>
      <c r="I2" s="115"/>
      <c r="J2" s="118"/>
    </row>
    <row r="3" spans="1:10" ht="15.75" x14ac:dyDescent="0.3">
      <c r="A3" s="119"/>
      <c r="B3" s="120" t="s">
        <v>149</v>
      </c>
      <c r="C3" s="117"/>
      <c r="D3" s="117"/>
      <c r="E3" s="117"/>
      <c r="F3" s="115"/>
      <c r="G3" s="115"/>
      <c r="H3" s="115"/>
      <c r="I3" s="115"/>
      <c r="J3" s="118"/>
    </row>
    <row r="4" spans="1:10" ht="15.75" x14ac:dyDescent="0.3">
      <c r="A4" s="119"/>
      <c r="B4" s="120" t="s">
        <v>162</v>
      </c>
      <c r="C4" s="117"/>
      <c r="D4" s="117"/>
      <c r="E4" s="117"/>
      <c r="F4" s="115"/>
      <c r="G4" s="115"/>
      <c r="H4" s="115"/>
      <c r="I4" s="115"/>
      <c r="J4" s="118"/>
    </row>
    <row r="5" spans="1:10" ht="15.75" x14ac:dyDescent="0.3">
      <c r="A5" s="40"/>
      <c r="B5" s="40"/>
      <c r="C5" s="121"/>
      <c r="D5" s="121"/>
      <c r="E5" s="121"/>
      <c r="F5" s="40"/>
      <c r="G5" s="40"/>
      <c r="H5" s="40"/>
      <c r="I5" s="40"/>
      <c r="J5" s="118"/>
    </row>
    <row r="6" spans="1:10" x14ac:dyDescent="0.25">
      <c r="A6" s="197" t="s">
        <v>146</v>
      </c>
      <c r="B6" s="197"/>
      <c r="C6" s="197"/>
      <c r="D6" s="197"/>
      <c r="E6" s="197"/>
      <c r="F6" s="197"/>
      <c r="G6" s="197"/>
      <c r="H6" s="197"/>
      <c r="I6" s="197"/>
      <c r="J6" s="122"/>
    </row>
    <row r="7" spans="1:10" ht="36" x14ac:dyDescent="0.3">
      <c r="A7" s="133" t="s">
        <v>6</v>
      </c>
      <c r="B7" s="133" t="s">
        <v>1</v>
      </c>
      <c r="C7" s="133" t="s">
        <v>72</v>
      </c>
      <c r="D7" s="133" t="s">
        <v>113</v>
      </c>
      <c r="E7" s="133" t="s">
        <v>114</v>
      </c>
      <c r="F7" s="137" t="s">
        <v>115</v>
      </c>
      <c r="G7" s="133" t="s">
        <v>7</v>
      </c>
      <c r="H7" s="133" t="s">
        <v>74</v>
      </c>
      <c r="I7" s="133" t="s">
        <v>75</v>
      </c>
      <c r="J7" s="40"/>
    </row>
    <row r="8" spans="1:10" x14ac:dyDescent="0.25">
      <c r="A8" s="138" t="s">
        <v>122</v>
      </c>
      <c r="B8" s="138" t="s">
        <v>121</v>
      </c>
      <c r="C8" s="139">
        <v>10</v>
      </c>
      <c r="D8" s="140">
        <v>1498</v>
      </c>
      <c r="E8" s="141">
        <v>0.375</v>
      </c>
      <c r="F8" s="140">
        <f t="shared" ref="F8:F15" si="0">D8*E8</f>
        <v>561.75</v>
      </c>
      <c r="G8" s="140">
        <f t="shared" ref="G8:G13" si="1">F8*C8</f>
        <v>5617.5</v>
      </c>
      <c r="H8" s="142">
        <v>0</v>
      </c>
      <c r="I8" s="143">
        <f t="shared" ref="I8:I13" si="2">G8-(G8*H8)</f>
        <v>5617.5</v>
      </c>
      <c r="J8" s="123"/>
    </row>
    <row r="9" spans="1:10" x14ac:dyDescent="0.25">
      <c r="A9" s="138" t="s">
        <v>124</v>
      </c>
      <c r="B9" s="138" t="s">
        <v>121</v>
      </c>
      <c r="C9" s="139">
        <v>10</v>
      </c>
      <c r="D9" s="140">
        <v>1498</v>
      </c>
      <c r="E9" s="141">
        <v>0.375</v>
      </c>
      <c r="F9" s="140">
        <f t="shared" si="0"/>
        <v>561.75</v>
      </c>
      <c r="G9" s="140">
        <f t="shared" si="1"/>
        <v>5617.5</v>
      </c>
      <c r="H9" s="142">
        <v>0</v>
      </c>
      <c r="I9" s="143">
        <f t="shared" si="2"/>
        <v>5617.5</v>
      </c>
      <c r="J9" s="123"/>
    </row>
    <row r="10" spans="1:10" x14ac:dyDescent="0.25">
      <c r="A10" s="138" t="s">
        <v>127</v>
      </c>
      <c r="B10" s="138" t="s">
        <v>121</v>
      </c>
      <c r="C10" s="139">
        <v>10</v>
      </c>
      <c r="D10" s="140">
        <v>2595</v>
      </c>
      <c r="E10" s="141">
        <v>0.375</v>
      </c>
      <c r="F10" s="140">
        <f t="shared" si="0"/>
        <v>973.125</v>
      </c>
      <c r="G10" s="140">
        <f t="shared" si="1"/>
        <v>9731.25</v>
      </c>
      <c r="H10" s="142">
        <v>0</v>
      </c>
      <c r="I10" s="143">
        <f t="shared" si="2"/>
        <v>9731.25</v>
      </c>
      <c r="J10" s="123"/>
    </row>
    <row r="11" spans="1:10" x14ac:dyDescent="0.25">
      <c r="A11" s="138" t="s">
        <v>129</v>
      </c>
      <c r="B11" s="138" t="s">
        <v>121</v>
      </c>
      <c r="C11" s="139">
        <v>10</v>
      </c>
      <c r="D11" s="140">
        <v>1550</v>
      </c>
      <c r="E11" s="141">
        <v>0.375</v>
      </c>
      <c r="F11" s="140">
        <f t="shared" si="0"/>
        <v>581.25</v>
      </c>
      <c r="G11" s="140">
        <f t="shared" si="1"/>
        <v>5812.5</v>
      </c>
      <c r="H11" s="142">
        <v>0</v>
      </c>
      <c r="I11" s="143">
        <f t="shared" si="2"/>
        <v>5812.5</v>
      </c>
      <c r="J11" s="123"/>
    </row>
    <row r="12" spans="1:10" x14ac:dyDescent="0.25">
      <c r="A12" s="138" t="s">
        <v>127</v>
      </c>
      <c r="B12" s="138" t="s">
        <v>121</v>
      </c>
      <c r="C12" s="139">
        <v>2</v>
      </c>
      <c r="D12" s="140">
        <v>2595</v>
      </c>
      <c r="E12" s="141">
        <v>0.375</v>
      </c>
      <c r="F12" s="140">
        <f t="shared" si="0"/>
        <v>973.125</v>
      </c>
      <c r="G12" s="140">
        <f t="shared" si="1"/>
        <v>1946.25</v>
      </c>
      <c r="H12" s="142">
        <v>0</v>
      </c>
      <c r="I12" s="143">
        <f t="shared" si="2"/>
        <v>1946.25</v>
      </c>
      <c r="J12" s="123"/>
    </row>
    <row r="13" spans="1:10" x14ac:dyDescent="0.25">
      <c r="A13" s="138" t="s">
        <v>135</v>
      </c>
      <c r="B13" s="138" t="s">
        <v>121</v>
      </c>
      <c r="C13" s="139">
        <v>2</v>
      </c>
      <c r="D13" s="140">
        <v>1610</v>
      </c>
      <c r="E13" s="141">
        <v>0.375</v>
      </c>
      <c r="F13" s="140">
        <f t="shared" si="0"/>
        <v>603.75</v>
      </c>
      <c r="G13" s="140">
        <f t="shared" si="1"/>
        <v>1207.5</v>
      </c>
      <c r="H13" s="142">
        <v>0</v>
      </c>
      <c r="I13" s="143">
        <f t="shared" si="2"/>
        <v>1207.5</v>
      </c>
      <c r="J13" s="123"/>
    </row>
    <row r="14" spans="1:10" x14ac:dyDescent="0.25">
      <c r="A14" s="138" t="s">
        <v>133</v>
      </c>
      <c r="B14" s="138" t="s">
        <v>121</v>
      </c>
      <c r="C14" s="139">
        <v>10</v>
      </c>
      <c r="D14" s="140">
        <v>4070</v>
      </c>
      <c r="E14" s="141">
        <f>VLOOKUP(B14,FATOR,2,0)</f>
        <v>0.375</v>
      </c>
      <c r="F14" s="140">
        <f t="shared" si="0"/>
        <v>1526.25</v>
      </c>
      <c r="G14" s="140">
        <f>F14*C14</f>
        <v>15262.5</v>
      </c>
      <c r="H14" s="142">
        <v>0</v>
      </c>
      <c r="I14" s="143">
        <f>G14-(G14*H14)</f>
        <v>15262.5</v>
      </c>
      <c r="J14" s="123"/>
    </row>
    <row r="15" spans="1:10" x14ac:dyDescent="0.25">
      <c r="A15" s="138" t="s">
        <v>120</v>
      </c>
      <c r="B15" s="138" t="s">
        <v>123</v>
      </c>
      <c r="C15" s="139">
        <v>39</v>
      </c>
      <c r="D15" s="140">
        <v>4362.8</v>
      </c>
      <c r="E15" s="141">
        <f>VLOOKUP(B15,FATOR,2,0)</f>
        <v>0.25</v>
      </c>
      <c r="F15" s="140">
        <f t="shared" si="0"/>
        <v>1090.7</v>
      </c>
      <c r="G15" s="140">
        <f>F15*C15</f>
        <v>42537.3</v>
      </c>
      <c r="H15" s="142">
        <v>0</v>
      </c>
      <c r="I15" s="143">
        <f>G15-(G15*H15)</f>
        <v>42537.3</v>
      </c>
      <c r="J15" s="123"/>
    </row>
    <row r="16" spans="1:10" x14ac:dyDescent="0.25">
      <c r="A16" s="198"/>
      <c r="B16" s="198"/>
      <c r="C16" s="198"/>
      <c r="D16" s="198"/>
      <c r="E16" s="198"/>
      <c r="F16" s="198"/>
      <c r="G16" s="144">
        <f>SUM(G8:G15)</f>
        <v>87732.3</v>
      </c>
      <c r="H16" s="145"/>
      <c r="I16" s="146">
        <f>SUM(I8:I15)</f>
        <v>87732.3</v>
      </c>
      <c r="J16" s="124"/>
    </row>
    <row r="17" spans="1:10" x14ac:dyDescent="0.25">
      <c r="A17" s="125"/>
      <c r="B17" s="125"/>
      <c r="C17" s="125"/>
      <c r="D17" s="125"/>
      <c r="E17" s="125"/>
      <c r="F17" s="125"/>
      <c r="G17" s="125"/>
      <c r="H17" s="125"/>
      <c r="I17" s="125"/>
      <c r="J17" s="124"/>
    </row>
    <row r="18" spans="1:10" ht="15.75" x14ac:dyDescent="0.3">
      <c r="A18" s="199" t="s">
        <v>147</v>
      </c>
      <c r="B18" s="199"/>
      <c r="C18" s="199"/>
      <c r="D18" s="199"/>
      <c r="E18" s="199"/>
      <c r="F18" s="199"/>
      <c r="G18" s="199"/>
      <c r="H18" s="126"/>
      <c r="I18" s="126"/>
      <c r="J18" s="40"/>
    </row>
    <row r="19" spans="1:10" ht="15.75" x14ac:dyDescent="0.3">
      <c r="A19" s="147" t="s">
        <v>140</v>
      </c>
      <c r="B19" s="147" t="s">
        <v>1</v>
      </c>
      <c r="C19" s="147" t="s">
        <v>72</v>
      </c>
      <c r="D19" s="147" t="s">
        <v>141</v>
      </c>
      <c r="E19" s="147" t="s">
        <v>142</v>
      </c>
      <c r="F19" s="133" t="s">
        <v>74</v>
      </c>
      <c r="G19" s="133" t="s">
        <v>75</v>
      </c>
      <c r="H19" s="126"/>
      <c r="I19" s="126"/>
      <c r="J19" s="40"/>
    </row>
    <row r="20" spans="1:10" ht="49.5" x14ac:dyDescent="0.3">
      <c r="A20" s="148" t="s">
        <v>10</v>
      </c>
      <c r="B20" s="149" t="s">
        <v>150</v>
      </c>
      <c r="C20" s="132">
        <v>1</v>
      </c>
      <c r="D20" s="150">
        <v>2570</v>
      </c>
      <c r="E20" s="150">
        <f>D20*C20</f>
        <v>2570</v>
      </c>
      <c r="F20" s="142">
        <v>0</v>
      </c>
      <c r="G20" s="143">
        <f>E20-(E20*F20)</f>
        <v>2570</v>
      </c>
      <c r="H20" s="167"/>
      <c r="I20" s="126"/>
      <c r="J20" s="40"/>
    </row>
    <row r="21" spans="1:10" ht="49.5" x14ac:dyDescent="0.3">
      <c r="A21" s="148" t="s">
        <v>151</v>
      </c>
      <c r="B21" s="149" t="s">
        <v>150</v>
      </c>
      <c r="C21" s="132">
        <v>1</v>
      </c>
      <c r="D21" s="150">
        <v>2540</v>
      </c>
      <c r="E21" s="150">
        <f>D21*C21</f>
        <v>2540</v>
      </c>
      <c r="F21" s="142">
        <v>0</v>
      </c>
      <c r="G21" s="143">
        <f>E21-(E21*F21)</f>
        <v>2540</v>
      </c>
      <c r="H21" s="126"/>
      <c r="I21" s="126"/>
      <c r="J21" s="40"/>
    </row>
    <row r="22" spans="1:10" ht="15.75" x14ac:dyDescent="0.3">
      <c r="A22" s="148" t="s">
        <v>151</v>
      </c>
      <c r="B22" s="149" t="s">
        <v>152</v>
      </c>
      <c r="C22" s="132">
        <v>14</v>
      </c>
      <c r="D22" s="150">
        <v>180</v>
      </c>
      <c r="E22" s="150">
        <f>D22*C22</f>
        <v>2520</v>
      </c>
      <c r="F22" s="142">
        <v>0</v>
      </c>
      <c r="G22" s="143">
        <f>E22-(E22*F22)</f>
        <v>2520</v>
      </c>
      <c r="H22" s="126"/>
      <c r="I22" s="126"/>
      <c r="J22" s="40"/>
    </row>
    <row r="23" spans="1:10" x14ac:dyDescent="0.25">
      <c r="A23" s="148" t="s">
        <v>151</v>
      </c>
      <c r="B23" s="151" t="s">
        <v>153</v>
      </c>
      <c r="C23" s="132">
        <v>7</v>
      </c>
      <c r="D23" s="150">
        <v>360</v>
      </c>
      <c r="E23" s="150">
        <f>D23*C23</f>
        <v>2520</v>
      </c>
      <c r="F23" s="142">
        <v>0</v>
      </c>
      <c r="G23" s="143">
        <f>E23-(E23*F23)</f>
        <v>2520</v>
      </c>
      <c r="H23" s="127"/>
      <c r="I23" s="127"/>
    </row>
    <row r="24" spans="1:10" x14ac:dyDescent="0.25">
      <c r="A24" s="198"/>
      <c r="B24" s="198"/>
      <c r="C24" s="198"/>
      <c r="D24" s="198"/>
      <c r="E24" s="152">
        <f>SUM(E20:E23)</f>
        <v>10150</v>
      </c>
      <c r="F24" s="145"/>
      <c r="G24" s="146">
        <f>SUM(G20:G23)</f>
        <v>10150</v>
      </c>
      <c r="H24" s="127"/>
      <c r="I24" s="126"/>
    </row>
    <row r="25" spans="1:10" x14ac:dyDescent="0.25">
      <c r="A25" s="125"/>
      <c r="B25" s="125"/>
      <c r="C25" s="125"/>
      <c r="D25" s="125"/>
      <c r="E25" s="125"/>
      <c r="F25" s="125"/>
      <c r="G25" s="125"/>
      <c r="H25" s="127" t="s">
        <v>148</v>
      </c>
      <c r="I25" s="126"/>
    </row>
    <row r="26" spans="1:10" x14ac:dyDescent="0.25">
      <c r="A26" s="153" t="s">
        <v>163</v>
      </c>
      <c r="B26" s="154"/>
      <c r="C26" s="154"/>
      <c r="D26" s="154"/>
      <c r="E26" s="155"/>
      <c r="F26" s="161">
        <f>SUM(G16+E24)</f>
        <v>97882.3</v>
      </c>
    </row>
    <row r="27" spans="1:10" x14ac:dyDescent="0.25">
      <c r="A27" s="153" t="s">
        <v>164</v>
      </c>
      <c r="B27" s="154"/>
      <c r="C27" s="154"/>
      <c r="D27" s="154"/>
      <c r="E27" s="166">
        <f>AVERAGE(H8:H15,F20,F21,F22,F23)</f>
        <v>0</v>
      </c>
      <c r="F27" s="157">
        <v>800000</v>
      </c>
    </row>
    <row r="28" spans="1:10" x14ac:dyDescent="0.25">
      <c r="A28" s="153" t="s">
        <v>165</v>
      </c>
      <c r="B28" s="154"/>
      <c r="C28" s="154"/>
      <c r="D28" s="154"/>
      <c r="E28" s="158"/>
      <c r="F28" s="156">
        <f>F26+F27</f>
        <v>897882.3</v>
      </c>
    </row>
    <row r="29" spans="1:10" x14ac:dyDescent="0.25">
      <c r="A29" s="159" t="s">
        <v>29</v>
      </c>
      <c r="B29" s="159"/>
      <c r="C29" s="159"/>
      <c r="D29" s="159"/>
      <c r="E29" s="160"/>
      <c r="F29" s="156">
        <f>F27+F26</f>
        <v>897882.3</v>
      </c>
    </row>
    <row r="30" spans="1:10" x14ac:dyDescent="0.25">
      <c r="C30" s="38"/>
      <c r="D30" s="38"/>
      <c r="E30" s="38"/>
    </row>
    <row r="31" spans="1:10" x14ac:dyDescent="0.25">
      <c r="A31" t="s">
        <v>166</v>
      </c>
    </row>
  </sheetData>
  <mergeCells count="4">
    <mergeCell ref="A6:I6"/>
    <mergeCell ref="A16:F16"/>
    <mergeCell ref="A18:G18"/>
    <mergeCell ref="A24:D24"/>
  </mergeCells>
  <pageMargins left="0.511811024" right="0.511811024" top="0.78740157499999996" bottom="0.78740157499999996" header="0.31496062000000002" footer="0.31496062000000002"/>
  <pageSetup paperSize="9" scale="72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'Z:\Propostas Comerciais\TV Paranaíba\2023\068.23 - Proposta Comercial - Jornada 050\[Planilha de Custo - Jornada 050.xlsx]Dados'!#REF!</xm:f>
          </x14:formula1>
          <xm:sqref>A16:A17</xm:sqref>
        </x14:dataValidation>
        <x14:dataValidation type="list" allowBlank="1" showInputMessage="1" showErrorMessage="1">
          <x14:formula1>
            <xm:f>Dados!$A$4:$A$13</xm:f>
          </x14:formula1>
          <xm:sqref>A8:A15</xm:sqref>
        </x14:dataValidation>
        <x14:dataValidation type="list" allowBlank="1" showInputMessage="1" showErrorMessage="1">
          <x14:formula1>
            <xm:f>Dados!$D$4:$D$11</xm:f>
          </x14:formula1>
          <xm:sqref>B8:B15</xm:sqref>
        </x14:dataValidation>
        <x14:dataValidation type="list" allowBlank="1" showInputMessage="1" showErrorMessage="1">
          <x14:formula1>
            <xm:f>Dados!$B$4:$B$13</xm:f>
          </x14:formula1>
          <xm:sqref>D8:D15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showGridLines="0" zoomScale="130" zoomScaleNormal="130" workbookViewId="0">
      <selection activeCell="C15" sqref="C15"/>
    </sheetView>
  </sheetViews>
  <sheetFormatPr defaultRowHeight="15" x14ac:dyDescent="0.25"/>
  <cols>
    <col min="2" max="2" width="36.42578125" customWidth="1"/>
    <col min="3" max="3" width="19.85546875" customWidth="1"/>
    <col min="4" max="4" width="3.7109375" bestFit="1" customWidth="1"/>
    <col min="5" max="5" width="3.42578125" bestFit="1" customWidth="1"/>
    <col min="6" max="6" width="4.140625" bestFit="1" customWidth="1"/>
    <col min="7" max="7" width="4.85546875" bestFit="1" customWidth="1"/>
    <col min="8" max="8" width="3.5703125" bestFit="1" customWidth="1"/>
    <col min="9" max="9" width="3.85546875" bestFit="1" customWidth="1"/>
    <col min="10" max="10" width="4.5703125" bestFit="1" customWidth="1"/>
    <col min="11" max="11" width="3.7109375" bestFit="1" customWidth="1"/>
    <col min="12" max="12" width="3.42578125" bestFit="1" customWidth="1"/>
    <col min="13" max="13" width="4.140625" bestFit="1" customWidth="1"/>
    <col min="14" max="14" width="3.7109375" bestFit="1" customWidth="1"/>
    <col min="15" max="15" width="3.5703125" bestFit="1" customWidth="1"/>
    <col min="16" max="16" width="3.85546875" bestFit="1" customWidth="1"/>
    <col min="17" max="17" width="6.7109375" bestFit="1" customWidth="1"/>
    <col min="18" max="18" width="12.140625" bestFit="1" customWidth="1"/>
    <col min="20" max="20" width="8.140625" bestFit="1" customWidth="1"/>
    <col min="21" max="21" width="10.85546875" bestFit="1" customWidth="1"/>
    <col min="22" max="22" width="9" bestFit="1" customWidth="1"/>
    <col min="23" max="23" width="10.42578125" bestFit="1" customWidth="1"/>
  </cols>
  <sheetData>
    <row r="1" spans="1:17" x14ac:dyDescent="0.25">
      <c r="A1" s="209" t="s">
        <v>112</v>
      </c>
      <c r="B1" s="208" t="s">
        <v>144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1:17" x14ac:dyDescent="0.25">
      <c r="A2" s="209"/>
      <c r="B2" s="210" t="s">
        <v>105</v>
      </c>
      <c r="C2" s="210" t="s">
        <v>106</v>
      </c>
      <c r="D2" s="211" t="s">
        <v>103</v>
      </c>
      <c r="E2" s="211"/>
      <c r="F2" s="211"/>
      <c r="G2" s="211"/>
      <c r="H2" s="212" t="s">
        <v>104</v>
      </c>
      <c r="I2" s="212"/>
      <c r="J2" s="212"/>
      <c r="K2" s="212"/>
      <c r="L2" s="212"/>
      <c r="M2" s="212"/>
      <c r="N2" s="212"/>
      <c r="O2" s="212"/>
      <c r="P2" s="212"/>
      <c r="Q2" s="210" t="s">
        <v>108</v>
      </c>
    </row>
    <row r="3" spans="1:17" x14ac:dyDescent="0.25">
      <c r="A3" s="209"/>
      <c r="B3" s="210"/>
      <c r="C3" s="210"/>
      <c r="D3" s="133" t="s">
        <v>96</v>
      </c>
      <c r="E3" s="133" t="s">
        <v>97</v>
      </c>
      <c r="F3" s="133" t="s">
        <v>98</v>
      </c>
      <c r="G3" s="134" t="s">
        <v>99</v>
      </c>
      <c r="H3" s="133" t="s">
        <v>100</v>
      </c>
      <c r="I3" s="133" t="s">
        <v>101</v>
      </c>
      <c r="J3" s="133" t="s">
        <v>102</v>
      </c>
      <c r="K3" s="133" t="s">
        <v>96</v>
      </c>
      <c r="L3" s="133" t="s">
        <v>97</v>
      </c>
      <c r="M3" s="133" t="s">
        <v>98</v>
      </c>
      <c r="N3" s="133" t="s">
        <v>99</v>
      </c>
      <c r="O3" s="133" t="s">
        <v>100</v>
      </c>
      <c r="P3" s="133" t="s">
        <v>101</v>
      </c>
      <c r="Q3" s="210"/>
    </row>
    <row r="4" spans="1:17" x14ac:dyDescent="0.25">
      <c r="A4" s="209"/>
      <c r="B4" s="210"/>
      <c r="C4" s="210"/>
      <c r="D4" s="135">
        <v>28</v>
      </c>
      <c r="E4" s="135">
        <v>29</v>
      </c>
      <c r="F4" s="135">
        <v>30</v>
      </c>
      <c r="G4" s="136">
        <v>31</v>
      </c>
      <c r="H4" s="135">
        <v>1</v>
      </c>
      <c r="I4" s="135">
        <v>2</v>
      </c>
      <c r="J4" s="135">
        <v>3</v>
      </c>
      <c r="K4" s="135">
        <v>4</v>
      </c>
      <c r="L4" s="135">
        <v>5</v>
      </c>
      <c r="M4" s="135">
        <v>6</v>
      </c>
      <c r="N4" s="135">
        <v>7</v>
      </c>
      <c r="O4" s="135">
        <v>8</v>
      </c>
      <c r="P4" s="135">
        <v>9</v>
      </c>
      <c r="Q4" s="210"/>
    </row>
    <row r="5" spans="1:17" ht="15" customHeight="1" x14ac:dyDescent="0.25">
      <c r="A5" s="209"/>
      <c r="B5" s="130" t="s">
        <v>122</v>
      </c>
      <c r="C5" s="130" t="s">
        <v>107</v>
      </c>
      <c r="D5" s="164">
        <v>1</v>
      </c>
      <c r="E5" s="164">
        <v>1</v>
      </c>
      <c r="F5" s="164">
        <v>1</v>
      </c>
      <c r="G5" s="164">
        <v>1</v>
      </c>
      <c r="H5" s="164">
        <v>1</v>
      </c>
      <c r="I5" s="164"/>
      <c r="J5" s="164"/>
      <c r="K5" s="164">
        <v>1</v>
      </c>
      <c r="L5" s="164">
        <v>1</v>
      </c>
      <c r="M5" s="164">
        <v>1</v>
      </c>
      <c r="N5" s="164">
        <v>1</v>
      </c>
      <c r="O5" s="164">
        <v>1</v>
      </c>
      <c r="P5" s="164"/>
      <c r="Q5" s="164">
        <f>SUM(D5:P5)</f>
        <v>10</v>
      </c>
    </row>
    <row r="6" spans="1:17" x14ac:dyDescent="0.25">
      <c r="A6" s="209"/>
      <c r="B6" s="131" t="s">
        <v>138</v>
      </c>
      <c r="C6" s="131" t="s">
        <v>107</v>
      </c>
      <c r="D6" s="165">
        <v>1</v>
      </c>
      <c r="E6" s="165">
        <v>1</v>
      </c>
      <c r="F6" s="165">
        <v>1</v>
      </c>
      <c r="G6" s="165">
        <v>1</v>
      </c>
      <c r="H6" s="165">
        <v>1</v>
      </c>
      <c r="I6" s="165"/>
      <c r="J6" s="165"/>
      <c r="K6" s="165">
        <v>1</v>
      </c>
      <c r="L6" s="165">
        <v>1</v>
      </c>
      <c r="M6" s="165">
        <v>1</v>
      </c>
      <c r="N6" s="165">
        <v>1</v>
      </c>
      <c r="O6" s="165">
        <v>1</v>
      </c>
      <c r="P6" s="165"/>
      <c r="Q6" s="165">
        <f t="shared" ref="Q6:Q12" si="0">SUM(D6:P6)</f>
        <v>10</v>
      </c>
    </row>
    <row r="7" spans="1:17" x14ac:dyDescent="0.25">
      <c r="A7" s="209"/>
      <c r="B7" s="130" t="s">
        <v>139</v>
      </c>
      <c r="C7" s="130" t="s">
        <v>107</v>
      </c>
      <c r="D7" s="164">
        <v>1</v>
      </c>
      <c r="E7" s="164">
        <v>1</v>
      </c>
      <c r="F7" s="164">
        <v>1</v>
      </c>
      <c r="G7" s="164">
        <v>1</v>
      </c>
      <c r="H7" s="164">
        <v>1</v>
      </c>
      <c r="I7" s="164"/>
      <c r="J7" s="164"/>
      <c r="K7" s="164">
        <v>1</v>
      </c>
      <c r="L7" s="164">
        <v>1</v>
      </c>
      <c r="M7" s="164">
        <v>1</v>
      </c>
      <c r="N7" s="164">
        <v>1</v>
      </c>
      <c r="O7" s="164">
        <v>1</v>
      </c>
      <c r="P7" s="164"/>
      <c r="Q7" s="164">
        <f t="shared" si="0"/>
        <v>10</v>
      </c>
    </row>
    <row r="8" spans="1:17" x14ac:dyDescent="0.25">
      <c r="A8" s="209"/>
      <c r="B8" s="131" t="s">
        <v>109</v>
      </c>
      <c r="C8" s="131" t="s">
        <v>107</v>
      </c>
      <c r="D8" s="165">
        <v>1</v>
      </c>
      <c r="E8" s="165">
        <v>1</v>
      </c>
      <c r="F8" s="165">
        <v>1</v>
      </c>
      <c r="G8" s="165">
        <v>1</v>
      </c>
      <c r="H8" s="165">
        <v>1</v>
      </c>
      <c r="I8" s="165"/>
      <c r="J8" s="165"/>
      <c r="K8" s="165">
        <v>1</v>
      </c>
      <c r="L8" s="165">
        <v>1</v>
      </c>
      <c r="M8" s="165">
        <v>1</v>
      </c>
      <c r="N8" s="165">
        <v>1</v>
      </c>
      <c r="O8" s="165">
        <v>1</v>
      </c>
      <c r="P8" s="165"/>
      <c r="Q8" s="165">
        <f t="shared" si="0"/>
        <v>10</v>
      </c>
    </row>
    <row r="9" spans="1:17" x14ac:dyDescent="0.25">
      <c r="A9" s="209"/>
      <c r="B9" s="130" t="s">
        <v>110</v>
      </c>
      <c r="C9" s="130" t="s">
        <v>107</v>
      </c>
      <c r="D9" s="164"/>
      <c r="E9" s="164"/>
      <c r="F9" s="164"/>
      <c r="G9" s="164"/>
      <c r="H9" s="164"/>
      <c r="I9" s="164">
        <v>1</v>
      </c>
      <c r="J9" s="164"/>
      <c r="K9" s="164"/>
      <c r="L9" s="164"/>
      <c r="M9" s="164"/>
      <c r="N9" s="164"/>
      <c r="O9" s="164"/>
      <c r="P9" s="164">
        <v>1</v>
      </c>
      <c r="Q9" s="164">
        <f t="shared" si="0"/>
        <v>2</v>
      </c>
    </row>
    <row r="10" spans="1:17" x14ac:dyDescent="0.25">
      <c r="A10" s="209"/>
      <c r="B10" s="131" t="s">
        <v>145</v>
      </c>
      <c r="C10" s="131" t="s">
        <v>107</v>
      </c>
      <c r="D10" s="165"/>
      <c r="E10" s="165"/>
      <c r="F10" s="165"/>
      <c r="G10" s="165"/>
      <c r="H10" s="165"/>
      <c r="I10" s="165">
        <v>1</v>
      </c>
      <c r="J10" s="165"/>
      <c r="K10" s="165"/>
      <c r="L10" s="165"/>
      <c r="M10" s="165"/>
      <c r="N10" s="165"/>
      <c r="O10" s="165"/>
      <c r="P10" s="165">
        <v>1</v>
      </c>
      <c r="Q10" s="165">
        <f t="shared" si="0"/>
        <v>2</v>
      </c>
    </row>
    <row r="11" spans="1:17" x14ac:dyDescent="0.25">
      <c r="A11" s="209"/>
      <c r="B11" s="130" t="s">
        <v>111</v>
      </c>
      <c r="C11" s="130" t="s">
        <v>107</v>
      </c>
      <c r="D11" s="164">
        <v>1</v>
      </c>
      <c r="E11" s="164">
        <v>1</v>
      </c>
      <c r="F11" s="164">
        <v>1</v>
      </c>
      <c r="G11" s="164">
        <v>1</v>
      </c>
      <c r="H11" s="164">
        <v>1</v>
      </c>
      <c r="I11" s="164"/>
      <c r="J11" s="164"/>
      <c r="K11" s="164">
        <v>1</v>
      </c>
      <c r="L11" s="164">
        <v>1</v>
      </c>
      <c r="M11" s="164">
        <v>1</v>
      </c>
      <c r="N11" s="164">
        <v>1</v>
      </c>
      <c r="O11" s="164">
        <v>1</v>
      </c>
      <c r="P11" s="164"/>
      <c r="Q11" s="164">
        <f t="shared" si="0"/>
        <v>10</v>
      </c>
    </row>
    <row r="12" spans="1:17" ht="18" customHeight="1" x14ac:dyDescent="0.25">
      <c r="A12" s="209"/>
      <c r="B12" s="131" t="s">
        <v>45</v>
      </c>
      <c r="C12" s="131" t="s">
        <v>107</v>
      </c>
      <c r="D12" s="165">
        <v>3</v>
      </c>
      <c r="E12" s="165">
        <v>3</v>
      </c>
      <c r="F12" s="165">
        <v>3</v>
      </c>
      <c r="G12" s="165">
        <v>3</v>
      </c>
      <c r="H12" s="165">
        <v>3</v>
      </c>
      <c r="I12" s="165">
        <v>3</v>
      </c>
      <c r="J12" s="165">
        <v>3</v>
      </c>
      <c r="K12" s="165">
        <v>3</v>
      </c>
      <c r="L12" s="165">
        <v>3</v>
      </c>
      <c r="M12" s="165">
        <v>3</v>
      </c>
      <c r="N12" s="165">
        <v>3</v>
      </c>
      <c r="O12" s="165">
        <v>3</v>
      </c>
      <c r="P12" s="165">
        <v>3</v>
      </c>
      <c r="Q12" s="165">
        <f t="shared" si="0"/>
        <v>39</v>
      </c>
    </row>
    <row r="13" spans="1:17" ht="72" x14ac:dyDescent="0.25">
      <c r="A13" s="206" t="s">
        <v>157</v>
      </c>
      <c r="B13" s="130" t="s">
        <v>154</v>
      </c>
      <c r="C13" s="162" t="s">
        <v>155</v>
      </c>
      <c r="D13" s="200">
        <v>1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2"/>
      <c r="Q13" s="164">
        <f>SUM(D13)</f>
        <v>1</v>
      </c>
    </row>
    <row r="14" spans="1:17" ht="96" x14ac:dyDescent="0.25">
      <c r="A14" s="207"/>
      <c r="B14" s="131" t="s">
        <v>151</v>
      </c>
      <c r="C14" s="163" t="s">
        <v>158</v>
      </c>
      <c r="D14" s="203">
        <v>1</v>
      </c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5"/>
      <c r="Q14" s="165">
        <f>SUM(D14)</f>
        <v>1</v>
      </c>
    </row>
    <row r="15" spans="1:17" ht="60" x14ac:dyDescent="0.25">
      <c r="A15" s="207"/>
      <c r="B15" s="130" t="s">
        <v>151</v>
      </c>
      <c r="C15" s="162" t="s">
        <v>159</v>
      </c>
      <c r="D15" s="164"/>
      <c r="E15" s="164"/>
      <c r="F15" s="164"/>
      <c r="G15" s="164">
        <v>2</v>
      </c>
      <c r="H15" s="164">
        <v>2</v>
      </c>
      <c r="I15" s="164">
        <v>2</v>
      </c>
      <c r="J15" s="164">
        <v>2</v>
      </c>
      <c r="K15" s="164"/>
      <c r="L15" s="164"/>
      <c r="M15" s="164">
        <v>2</v>
      </c>
      <c r="N15" s="164"/>
      <c r="O15" s="164">
        <v>2</v>
      </c>
      <c r="P15" s="164">
        <v>2</v>
      </c>
      <c r="Q15" s="164">
        <f>SUM(D15:P15)</f>
        <v>14</v>
      </c>
    </row>
    <row r="16" spans="1:17" ht="48" x14ac:dyDescent="0.25">
      <c r="A16" s="207"/>
      <c r="B16" s="131" t="s">
        <v>151</v>
      </c>
      <c r="C16" s="163" t="s">
        <v>156</v>
      </c>
      <c r="D16" s="165"/>
      <c r="E16" s="165"/>
      <c r="F16" s="165"/>
      <c r="G16" s="165">
        <v>1</v>
      </c>
      <c r="H16" s="165">
        <v>1</v>
      </c>
      <c r="I16" s="165">
        <v>1</v>
      </c>
      <c r="J16" s="165">
        <v>1</v>
      </c>
      <c r="K16" s="165"/>
      <c r="L16" s="165"/>
      <c r="M16" s="165">
        <v>1</v>
      </c>
      <c r="N16" s="165">
        <v>1</v>
      </c>
      <c r="O16" s="165">
        <v>1</v>
      </c>
      <c r="P16" s="165">
        <v>1</v>
      </c>
      <c r="Q16" s="165">
        <f>SUM(D16:P16)</f>
        <v>8</v>
      </c>
    </row>
    <row r="17" spans="1:17" x14ac:dyDescent="0.25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1:17" x14ac:dyDescent="0.25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</row>
  </sheetData>
  <mergeCells count="10">
    <mergeCell ref="D13:P13"/>
    <mergeCell ref="D14:P14"/>
    <mergeCell ref="A13:A16"/>
    <mergeCell ref="B1:Q1"/>
    <mergeCell ref="A1:A12"/>
    <mergeCell ref="Q2:Q4"/>
    <mergeCell ref="B2:B4"/>
    <mergeCell ref="C2:C4"/>
    <mergeCell ref="D2:G2"/>
    <mergeCell ref="H2:P2"/>
  </mergeCell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Dados!$A$4:$A$13</xm:f>
          </x14:formula1>
          <xm:sqref>B5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13" sqref="B13"/>
    </sheetView>
  </sheetViews>
  <sheetFormatPr defaultRowHeight="15" x14ac:dyDescent="0.25"/>
  <cols>
    <col min="1" max="1" width="26.7109375" bestFit="1" customWidth="1"/>
    <col min="2" max="2" width="12.140625" bestFit="1" customWidth="1"/>
    <col min="4" max="4" width="20.5703125" bestFit="1" customWidth="1"/>
    <col min="5" max="5" width="18.7109375" bestFit="1" customWidth="1"/>
  </cols>
  <sheetData>
    <row r="1" spans="1:6" x14ac:dyDescent="0.25">
      <c r="A1" s="110" t="s">
        <v>160</v>
      </c>
    </row>
    <row r="3" spans="1:6" x14ac:dyDescent="0.25">
      <c r="A3" s="111" t="s">
        <v>116</v>
      </c>
      <c r="B3" s="111" t="s">
        <v>117</v>
      </c>
      <c r="D3" s="111" t="s">
        <v>118</v>
      </c>
      <c r="E3" s="111" t="s">
        <v>119</v>
      </c>
    </row>
    <row r="4" spans="1:6" x14ac:dyDescent="0.25">
      <c r="A4" s="112" t="s">
        <v>120</v>
      </c>
      <c r="B4" s="113">
        <v>4362.8</v>
      </c>
      <c r="D4" s="112" t="s">
        <v>121</v>
      </c>
      <c r="E4" s="114">
        <v>0.375</v>
      </c>
    </row>
    <row r="5" spans="1:6" x14ac:dyDescent="0.25">
      <c r="A5" s="112" t="s">
        <v>122</v>
      </c>
      <c r="B5" s="113">
        <v>1498</v>
      </c>
      <c r="D5" s="112" t="s">
        <v>123</v>
      </c>
      <c r="E5" s="114">
        <v>0.25</v>
      </c>
    </row>
    <row r="6" spans="1:6" x14ac:dyDescent="0.25">
      <c r="A6" s="112" t="s">
        <v>124</v>
      </c>
      <c r="B6" s="113">
        <v>1498</v>
      </c>
      <c r="D6" s="112" t="s">
        <v>125</v>
      </c>
      <c r="E6" s="114">
        <f>1.5*0.3</f>
        <v>0.44999999999999996</v>
      </c>
      <c r="F6" t="s">
        <v>126</v>
      </c>
    </row>
    <row r="7" spans="1:6" x14ac:dyDescent="0.25">
      <c r="A7" s="112" t="s">
        <v>127</v>
      </c>
      <c r="B7" s="113">
        <v>2595</v>
      </c>
      <c r="D7" s="112" t="s">
        <v>128</v>
      </c>
      <c r="E7" s="114">
        <v>0.8</v>
      </c>
    </row>
    <row r="8" spans="1:6" x14ac:dyDescent="0.25">
      <c r="A8" s="112" t="s">
        <v>129</v>
      </c>
      <c r="B8" s="113">
        <v>1550</v>
      </c>
      <c r="D8" s="112" t="s">
        <v>130</v>
      </c>
      <c r="E8" s="114">
        <v>1.5</v>
      </c>
    </row>
    <row r="9" spans="1:6" x14ac:dyDescent="0.25">
      <c r="A9" s="112" t="s">
        <v>131</v>
      </c>
      <c r="B9" s="113">
        <v>3465</v>
      </c>
      <c r="D9" s="112" t="s">
        <v>132</v>
      </c>
      <c r="E9" s="114">
        <v>3</v>
      </c>
    </row>
    <row r="10" spans="1:6" x14ac:dyDescent="0.25">
      <c r="A10" s="112" t="s">
        <v>133</v>
      </c>
      <c r="B10" s="113">
        <v>4070</v>
      </c>
      <c r="D10" s="112" t="s">
        <v>134</v>
      </c>
      <c r="E10" s="114">
        <v>0.65</v>
      </c>
    </row>
    <row r="11" spans="1:6" x14ac:dyDescent="0.25">
      <c r="A11" s="112" t="s">
        <v>135</v>
      </c>
      <c r="B11" s="113">
        <v>1610</v>
      </c>
      <c r="D11" s="112" t="s">
        <v>113</v>
      </c>
      <c r="E11" s="114">
        <v>1</v>
      </c>
    </row>
    <row r="12" spans="1:6" x14ac:dyDescent="0.25">
      <c r="A12" s="112" t="s">
        <v>136</v>
      </c>
      <c r="B12" s="113">
        <v>1413</v>
      </c>
    </row>
    <row r="13" spans="1:6" x14ac:dyDescent="0.25">
      <c r="A13" s="112" t="s">
        <v>137</v>
      </c>
      <c r="B13" s="113">
        <v>1670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CAMARU 2023</vt:lpstr>
      <vt:lpstr>PRECIFICAÇÃO</vt:lpstr>
      <vt:lpstr>CRONOGRAMA</vt:lpstr>
      <vt:lpstr>Dados</vt:lpstr>
    </vt:vector>
  </TitlesOfParts>
  <Company>PARANAIBA 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</dc:creator>
  <cp:lastModifiedBy>Alice Aghinoni Fantin</cp:lastModifiedBy>
  <cp:lastPrinted>2024-05-13T13:01:38Z</cp:lastPrinted>
  <dcterms:created xsi:type="dcterms:W3CDTF">2012-08-07T14:18:52Z</dcterms:created>
  <dcterms:modified xsi:type="dcterms:W3CDTF">2024-05-13T13:02:10Z</dcterms:modified>
</cp:coreProperties>
</file>